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612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'Individual'!$C$4:$BJ$48</definedName>
    <definedName name="_xlnm.Print_Area" localSheetId="0">'Equips 1aC'!$A$1:$J$49</definedName>
    <definedName name="_xlnm.Print_Area" localSheetId="5">'Individual'!$A$1:$BJ$47</definedName>
    <definedName name="Imprimir_área_IM" localSheetId="5">'Individual'!$A$1:$BJ$47</definedName>
  </definedNames>
  <calcPr fullCalcOnLoad="1"/>
</workbook>
</file>

<file path=xl/sharedStrings.xml><?xml version="1.0" encoding="utf-8"?>
<sst xmlns="http://schemas.openxmlformats.org/spreadsheetml/2006/main" count="262" uniqueCount="97">
  <si>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</si>
  <si>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</si>
  <si>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</si>
  <si>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</si>
  <si>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</si>
  <si>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</si>
  <si>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</si>
  <si>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</si>
  <si>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</si>
  <si>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</si>
  <si>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</si>
  <si>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</si>
  <si>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</si>
  <si>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</si>
  <si>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</si>
  <si>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</si>
  <si>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</si>
  <si>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</si>
  <si>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</si>
  <si>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</si>
  <si>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</si>
  <si>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</si>
  <si>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</si>
  <si>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3a CONCENTRACIÓ</t>
  </si>
  <si>
    <t>3a CON.</t>
  </si>
  <si>
    <t>4a CON.</t>
  </si>
  <si>
    <t>4a CONCENTRACIÓ</t>
  </si>
  <si>
    <t>4a C</t>
  </si>
  <si>
    <t>5a partida</t>
  </si>
  <si>
    <t>2a DIVISIÓ GRUP A</t>
  </si>
  <si>
    <t>CLASSIFICACIÓ DESPRÉS DE LA 2a CONCENTRACIÓ</t>
  </si>
  <si>
    <t>CLASSIFICACIÓ DESPRÉS DE LA 3a CONCENTRACIÓ</t>
  </si>
  <si>
    <t>CLASSIFICACIÓ DESPRÉS DE LA 4a CONCENTRACIÓ</t>
  </si>
  <si>
    <t>5a CON.</t>
  </si>
  <si>
    <t xml:space="preserve"> 5a CONCENTRACIÓ</t>
  </si>
  <si>
    <t>5a C</t>
  </si>
  <si>
    <t>LLIGA CATALANA DE BOWLING 2023-2024</t>
  </si>
  <si>
    <t>CLASSIFICACIÓ DESPRÉS DE LA 5a CONCENTRACIÓ</t>
  </si>
  <si>
    <t>MEDITERRÀNIA B</t>
  </si>
  <si>
    <t>JOVENTUT AL-VICI B</t>
  </si>
  <si>
    <t>NOU BC</t>
  </si>
  <si>
    <t>TOMAHAWK B</t>
  </si>
  <si>
    <t>PENEDÈS A</t>
  </si>
  <si>
    <t>ABCS 2015 B</t>
  </si>
  <si>
    <t>NOU B.C.</t>
  </si>
  <si>
    <t>TOMAHAWK</t>
  </si>
  <si>
    <t xml:space="preserve">PENEDÈS A </t>
  </si>
  <si>
    <t>Gozzo Mangiafico, Paolo</t>
  </si>
  <si>
    <t>Mauri Nadal, Humberto</t>
  </si>
  <si>
    <t>Lozano Chicote, Daniel</t>
  </si>
  <si>
    <t>Bedós Torrens, Albert</t>
  </si>
  <si>
    <t>Mediterrània</t>
  </si>
  <si>
    <t>Sánchez López, Carlos</t>
  </si>
  <si>
    <t>Dalmau Munt, Sergi</t>
  </si>
  <si>
    <t>Joventut Al-Vici</t>
  </si>
  <si>
    <t>Dalmau Vega, Carlos</t>
  </si>
  <si>
    <t>Guasch Espí, Ramon</t>
  </si>
  <si>
    <t>Julià Batlle, Xavier</t>
  </si>
  <si>
    <t>Sander López, Gabriela</t>
  </si>
  <si>
    <t>Arteaga Miana, José Luis</t>
  </si>
  <si>
    <t>Nou BC</t>
  </si>
  <si>
    <t>Soria Soria, Daniel</t>
  </si>
  <si>
    <t>Sánchez Rodríguez, Montserrat</t>
  </si>
  <si>
    <t>Ouro Navia, Robert</t>
  </si>
  <si>
    <t>Fraile Tor, Anna</t>
  </si>
  <si>
    <t>Calzada Jacomé, Eduard</t>
  </si>
  <si>
    <t>Ballespí Sambola, Benet</t>
  </si>
  <si>
    <t>Tomahawk</t>
  </si>
  <si>
    <t>Reynolds Alcaine, David</t>
  </si>
  <si>
    <t>Guiu Gómez, Javier</t>
  </si>
  <si>
    <t>Medina Bas, Víctor</t>
  </si>
  <si>
    <t>Roman Ibáñez, Aitor</t>
  </si>
  <si>
    <t>Cayuela Punzano, Oliver</t>
  </si>
  <si>
    <t>Penedès</t>
  </si>
  <si>
    <t>Cayuela Victoria, Amaro</t>
  </si>
  <si>
    <t>Ventura Marcé, Vicens</t>
  </si>
  <si>
    <t>García Plazas, Florentino</t>
  </si>
  <si>
    <t>Guimerá Gavilán, Miquel Àngel</t>
  </si>
  <si>
    <t>Fradera Caceres, Giovanni</t>
  </si>
  <si>
    <t>Monfort Palazón, Maribel</t>
  </si>
  <si>
    <t>ABCS 2015</t>
  </si>
  <si>
    <t>Franco March, Pilar</t>
  </si>
  <si>
    <t>Delgado Serrano, Ana</t>
  </si>
  <si>
    <t>Vilá Jové, Elena</t>
  </si>
  <si>
    <t>García Esguevillas, José</t>
  </si>
  <si>
    <t>Marin Mateo, Juan Manuel</t>
  </si>
  <si>
    <t>ABCS2015 B</t>
  </si>
  <si>
    <t>Concolino, Lionel A</t>
  </si>
  <si>
    <t>Pérez Castillo, Dorian Algermon</t>
  </si>
  <si>
    <t>Oliveras Picó, Vicenç</t>
  </si>
  <si>
    <t>García Dueñas, M. Ángeles</t>
  </si>
  <si>
    <t>MEDITERÀNIA B</t>
  </si>
  <si>
    <t>Ibáñez Cano, Pol</t>
  </si>
  <si>
    <t xml:space="preserve">NOU BC </t>
  </si>
  <si>
    <t>ABCS2015</t>
  </si>
  <si>
    <t>Clemente Tapia, Guillermo</t>
  </si>
  <si>
    <t>Rius Sala, Antonia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</si>
</sst>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"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2</xdr:col>
      <xdr:colOff>438150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590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571500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571500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47625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590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47625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590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2">
      <selection activeCell="L31" sqref="L31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8.7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29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45206</v>
      </c>
      <c r="E7" s="13"/>
      <c r="G7" s="13"/>
      <c r="H7" s="13" t="s">
        <v>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38</v>
      </c>
      <c r="D9" s="21"/>
      <c r="E9" s="22">
        <v>7</v>
      </c>
      <c r="G9" s="4" t="s">
        <v>39</v>
      </c>
      <c r="I9" s="22">
        <v>3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40</v>
      </c>
      <c r="E11" s="22">
        <v>2</v>
      </c>
      <c r="F11" s="22"/>
      <c r="G11" s="4" t="s">
        <v>41</v>
      </c>
      <c r="I11" s="22">
        <v>8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42</v>
      </c>
      <c r="E13" s="22">
        <v>10</v>
      </c>
      <c r="F13" s="22"/>
      <c r="G13" s="4" t="s">
        <v>43</v>
      </c>
      <c r="I13" s="22">
        <v>0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PENEDÈS A</v>
      </c>
      <c r="E15" s="22">
        <v>6</v>
      </c>
      <c r="F15" s="22"/>
      <c r="G15" s="20" t="str">
        <f>G11</f>
        <v>TOMAHAWK B</v>
      </c>
      <c r="I15" s="22">
        <v>4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MEDITERRÀNIA B</v>
      </c>
      <c r="E17" s="22">
        <v>10</v>
      </c>
      <c r="F17" s="22"/>
      <c r="G17" s="20" t="str">
        <f>G13</f>
        <v>ABCS 2015 B</v>
      </c>
      <c r="I17" s="22">
        <v>0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JOVENTUT AL-VICI B</v>
      </c>
      <c r="E19" s="22">
        <v>2</v>
      </c>
      <c r="F19" s="22"/>
      <c r="G19" s="20" t="str">
        <f>C11</f>
        <v>NOU BC</v>
      </c>
      <c r="I19" s="22">
        <v>8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NOU BC</v>
      </c>
      <c r="E21" s="22">
        <v>10</v>
      </c>
      <c r="F21" s="22"/>
      <c r="G21" s="20" t="str">
        <f>C9</f>
        <v>MEDITERRÀNIA B</v>
      </c>
      <c r="I21" s="22">
        <v>0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JOVENTUT AL-VICI B</v>
      </c>
      <c r="E23" s="22">
        <v>0</v>
      </c>
      <c r="F23" s="22"/>
      <c r="G23" s="20" t="str">
        <f>C13</f>
        <v>PENEDÈS A</v>
      </c>
      <c r="I23" s="22">
        <v>10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ABCS 2015 B</v>
      </c>
      <c r="E25" s="22">
        <v>4</v>
      </c>
      <c r="F25" s="22"/>
      <c r="G25" s="20" t="str">
        <f>G11</f>
        <v>TOMAHAWK B</v>
      </c>
      <c r="I25" s="22">
        <v>6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JOVENTUT AL-VICI B</v>
      </c>
      <c r="E27" s="22">
        <v>4</v>
      </c>
      <c r="F27" s="22"/>
      <c r="G27" s="20" t="str">
        <f>G13</f>
        <v>ABCS 2015 B</v>
      </c>
      <c r="I27" s="22">
        <v>6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TOMAHAWK B</v>
      </c>
      <c r="E29" s="22">
        <v>7</v>
      </c>
      <c r="F29" s="22"/>
      <c r="G29" s="20" t="str">
        <f>C9</f>
        <v>MEDITERRÀNIA B</v>
      </c>
      <c r="I29" s="22">
        <v>3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NOU BC</v>
      </c>
      <c r="E31" s="22">
        <v>9</v>
      </c>
      <c r="G31" s="20" t="str">
        <f>C13</f>
        <v>PENEDÈS A</v>
      </c>
      <c r="I31" s="22">
        <v>1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38</v>
      </c>
      <c r="E33" s="22">
        <v>7</v>
      </c>
      <c r="F33" s="22"/>
      <c r="G33" s="4" t="s">
        <v>42</v>
      </c>
      <c r="I33" s="22">
        <v>3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ABCS 2015 B</v>
      </c>
      <c r="E35" s="22">
        <v>3</v>
      </c>
      <c r="F35" s="22"/>
      <c r="G35" s="4" t="s">
        <v>40</v>
      </c>
      <c r="I35" s="22">
        <v>7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41</v>
      </c>
      <c r="E37" s="22">
        <v>9</v>
      </c>
      <c r="G37" s="20" t="str">
        <f>C19</f>
        <v>JOVENTUT AL-VICI B</v>
      </c>
      <c r="I37" s="22">
        <v>1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3" customFormat="1" ht="18">
      <c r="A41" s="27"/>
      <c r="B41" s="28" t="s">
        <v>11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33</v>
      </c>
      <c r="I43" s="32" t="s">
        <v>2</v>
      </c>
    </row>
    <row r="44" spans="2:10" ht="21">
      <c r="B44" s="6" t="s">
        <v>44</v>
      </c>
      <c r="C44" s="37"/>
      <c r="D44" s="34">
        <f>(2+8+10+9+7)</f>
        <v>36</v>
      </c>
      <c r="E44" s="34"/>
      <c r="F44" s="34"/>
      <c r="G44" s="34"/>
      <c r="H44" s="34"/>
      <c r="I44" s="35">
        <f aca="true" t="shared" si="0" ref="I44:I49">SUM(D44:H44)</f>
        <v>36</v>
      </c>
      <c r="J44" s="15"/>
    </row>
    <row r="45" spans="2:10" ht="21">
      <c r="B45" s="7" t="s">
        <v>45</v>
      </c>
      <c r="C45" s="66"/>
      <c r="D45" s="34">
        <f>(8+4+6+7+9)</f>
        <v>34</v>
      </c>
      <c r="E45" s="34"/>
      <c r="F45" s="34"/>
      <c r="G45" s="34"/>
      <c r="H45" s="34"/>
      <c r="I45" s="35">
        <f t="shared" si="0"/>
        <v>34</v>
      </c>
      <c r="J45" s="36"/>
    </row>
    <row r="46" spans="2:10" ht="21">
      <c r="B46" s="6" t="s">
        <v>46</v>
      </c>
      <c r="C46" s="33"/>
      <c r="D46" s="34">
        <f>(10+6+10+1+3)</f>
        <v>30</v>
      </c>
      <c r="E46" s="34"/>
      <c r="F46" s="34"/>
      <c r="G46" s="34"/>
      <c r="H46" s="34"/>
      <c r="I46" s="35">
        <f t="shared" si="0"/>
        <v>30</v>
      </c>
      <c r="J46" s="36"/>
    </row>
    <row r="47" spans="2:10" ht="21">
      <c r="B47" s="6" t="s">
        <v>38</v>
      </c>
      <c r="C47" s="33"/>
      <c r="D47" s="34">
        <f>(7+10+0+3+7)</f>
        <v>27</v>
      </c>
      <c r="E47" s="34"/>
      <c r="F47" s="34"/>
      <c r="G47" s="34"/>
      <c r="H47" s="34"/>
      <c r="I47" s="35">
        <f t="shared" si="0"/>
        <v>27</v>
      </c>
      <c r="J47" s="36"/>
    </row>
    <row r="48" spans="2:10" ht="21">
      <c r="B48" s="6" t="s">
        <v>43</v>
      </c>
      <c r="C48" s="33"/>
      <c r="D48" s="34">
        <f>(0+0+4+6+3)</f>
        <v>13</v>
      </c>
      <c r="E48" s="34"/>
      <c r="F48" s="34"/>
      <c r="G48" s="34"/>
      <c r="H48" s="34"/>
      <c r="I48" s="35">
        <f t="shared" si="0"/>
        <v>13</v>
      </c>
      <c r="J48" s="36"/>
    </row>
    <row r="49" spans="2:10" ht="21">
      <c r="B49" s="6" t="s">
        <v>39</v>
      </c>
      <c r="C49" s="33"/>
      <c r="D49" s="34">
        <f>(3+2+0+4+1)</f>
        <v>10</v>
      </c>
      <c r="E49" s="34"/>
      <c r="F49" s="34"/>
      <c r="G49" s="34"/>
      <c r="H49" s="34"/>
      <c r="I49" s="35">
        <f t="shared" si="0"/>
        <v>10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zoomScalePageLayoutView="0" workbookViewId="0" topLeftCell="A26">
      <selection activeCell="B44" sqref="B44:I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37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29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45241</v>
      </c>
      <c r="E7" s="13"/>
      <c r="G7" s="13"/>
      <c r="H7" s="2" t="s">
        <v>22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41</v>
      </c>
      <c r="D9" s="21"/>
      <c r="E9" s="22">
        <v>2</v>
      </c>
      <c r="G9" s="4" t="s">
        <v>39</v>
      </c>
      <c r="I9" s="22">
        <v>8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38</v>
      </c>
      <c r="E11" s="22">
        <v>8</v>
      </c>
      <c r="F11" s="22"/>
      <c r="G11" s="4" t="s">
        <v>86</v>
      </c>
      <c r="I11" s="22">
        <v>2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40</v>
      </c>
      <c r="E13" s="22">
        <v>0</v>
      </c>
      <c r="F13" s="22"/>
      <c r="G13" s="4" t="s">
        <v>42</v>
      </c>
      <c r="I13" s="22">
        <v>10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NOU BC</v>
      </c>
      <c r="E15" s="22">
        <v>4</v>
      </c>
      <c r="F15" s="22"/>
      <c r="G15" s="20" t="str">
        <f>G11</f>
        <v>ABCS2015 B</v>
      </c>
      <c r="I15" s="22">
        <v>6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TOMAHAWK B</v>
      </c>
      <c r="E17" s="22">
        <v>4</v>
      </c>
      <c r="F17" s="22"/>
      <c r="G17" s="20" t="str">
        <f>G13</f>
        <v>PENEDÈS A</v>
      </c>
      <c r="I17" s="22">
        <v>6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JOVENTUT AL-VICI B</v>
      </c>
      <c r="E19" s="22">
        <v>6</v>
      </c>
      <c r="F19" s="22"/>
      <c r="G19" s="20" t="str">
        <f>C11</f>
        <v>MEDITERRÀNIA B</v>
      </c>
      <c r="I19" s="22">
        <v>4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MEDITERRÀNIA B</v>
      </c>
      <c r="E21" s="22">
        <v>8</v>
      </c>
      <c r="F21" s="22"/>
      <c r="G21" s="20" t="str">
        <f>C9</f>
        <v>TOMAHAWK B</v>
      </c>
      <c r="I21" s="22">
        <v>2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JOVENTUT AL-VICI B</v>
      </c>
      <c r="E23" s="22">
        <v>7</v>
      </c>
      <c r="F23" s="22"/>
      <c r="G23" s="20" t="str">
        <f>C13</f>
        <v>NOU BC</v>
      </c>
      <c r="I23" s="22">
        <v>3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PENEDÈS A</v>
      </c>
      <c r="E25" s="22">
        <v>10</v>
      </c>
      <c r="F25" s="22"/>
      <c r="G25" s="20" t="str">
        <f>G11</f>
        <v>ABCS2015 B</v>
      </c>
      <c r="I25" s="22">
        <v>0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JOVENTUT AL-VICI B</v>
      </c>
      <c r="E27" s="22">
        <v>0</v>
      </c>
      <c r="F27" s="22"/>
      <c r="G27" s="20" t="str">
        <f>G13</f>
        <v>PENEDÈS A</v>
      </c>
      <c r="I27" s="22">
        <v>10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ABCS2015 B</v>
      </c>
      <c r="E29" s="22">
        <v>0</v>
      </c>
      <c r="F29" s="22"/>
      <c r="G29" s="20" t="str">
        <f>C9</f>
        <v>TOMAHAWK B</v>
      </c>
      <c r="I29" s="22">
        <v>10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MEDITERRÀNIA B</v>
      </c>
      <c r="E31" s="22">
        <v>6</v>
      </c>
      <c r="G31" s="20" t="str">
        <f>C13</f>
        <v>NOU BC</v>
      </c>
      <c r="I31" s="22">
        <v>4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41</v>
      </c>
      <c r="E33" s="22">
        <v>7</v>
      </c>
      <c r="F33" s="22"/>
      <c r="G33" s="4" t="s">
        <v>40</v>
      </c>
      <c r="I33" s="22">
        <v>3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PENEDÈS A</v>
      </c>
      <c r="E35" s="22">
        <v>4</v>
      </c>
      <c r="F35" s="22"/>
      <c r="G35" s="4" t="s">
        <v>38</v>
      </c>
      <c r="I35" s="22">
        <v>6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86</v>
      </c>
      <c r="E37" s="22">
        <v>0</v>
      </c>
      <c r="G37" s="20" t="str">
        <f>C19</f>
        <v>JOVENTUT AL-VICI B</v>
      </c>
      <c r="I37" s="22">
        <v>10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3" customFormat="1" ht="18">
      <c r="A41" s="27"/>
      <c r="B41" s="28" t="s">
        <v>30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33</v>
      </c>
      <c r="I43" s="32" t="s">
        <v>2</v>
      </c>
    </row>
    <row r="44" spans="2:10" ht="21">
      <c r="B44" s="6" t="s">
        <v>46</v>
      </c>
      <c r="C44" s="33"/>
      <c r="D44" s="34">
        <f>(10+6+10+1+3)</f>
        <v>30</v>
      </c>
      <c r="E44" s="34">
        <f>(10+6+10+10+4)</f>
        <v>40</v>
      </c>
      <c r="F44" s="34"/>
      <c r="G44" s="34"/>
      <c r="H44" s="34"/>
      <c r="I44" s="35">
        <f aca="true" t="shared" si="0" ref="I44:I49">SUM(D44:H44)</f>
        <v>70</v>
      </c>
      <c r="J44" s="15"/>
    </row>
    <row r="45" spans="2:10" ht="21">
      <c r="B45" s="6" t="s">
        <v>38</v>
      </c>
      <c r="C45" s="33"/>
      <c r="D45" s="34">
        <f>(7+10+0+3+7)</f>
        <v>27</v>
      </c>
      <c r="E45" s="34">
        <f>(8+4+8+6+6)</f>
        <v>32</v>
      </c>
      <c r="F45" s="34"/>
      <c r="G45" s="34"/>
      <c r="H45" s="34"/>
      <c r="I45" s="35">
        <f t="shared" si="0"/>
        <v>59</v>
      </c>
      <c r="J45" s="36"/>
    </row>
    <row r="46" spans="2:10" ht="21">
      <c r="B46" s="7" t="s">
        <v>45</v>
      </c>
      <c r="C46" s="66"/>
      <c r="D46" s="34">
        <f>(8+4+6+7+9)</f>
        <v>34</v>
      </c>
      <c r="E46" s="34">
        <f>(2+4+2+10+7)</f>
        <v>25</v>
      </c>
      <c r="F46" s="34"/>
      <c r="G46" s="34"/>
      <c r="H46" s="34"/>
      <c r="I46" s="35">
        <f t="shared" si="0"/>
        <v>59</v>
      </c>
      <c r="J46" s="36"/>
    </row>
    <row r="47" spans="2:10" ht="21">
      <c r="B47" s="6" t="s">
        <v>44</v>
      </c>
      <c r="C47" s="37"/>
      <c r="D47" s="34">
        <f>(2+8+10+9+7)</f>
        <v>36</v>
      </c>
      <c r="E47" s="34">
        <f>(0+4+3+4+3)</f>
        <v>14</v>
      </c>
      <c r="F47" s="34"/>
      <c r="G47" s="34"/>
      <c r="H47" s="34"/>
      <c r="I47" s="35">
        <f t="shared" si="0"/>
        <v>50</v>
      </c>
      <c r="J47" s="36"/>
    </row>
    <row r="48" spans="2:10" ht="21">
      <c r="B48" s="6" t="s">
        <v>39</v>
      </c>
      <c r="C48" s="33"/>
      <c r="D48" s="34">
        <f>(3+2+0+4+1)</f>
        <v>10</v>
      </c>
      <c r="E48" s="34">
        <f>(8+6+7+0+10)</f>
        <v>31</v>
      </c>
      <c r="F48" s="34"/>
      <c r="G48" s="34"/>
      <c r="H48" s="34"/>
      <c r="I48" s="35">
        <f t="shared" si="0"/>
        <v>41</v>
      </c>
      <c r="J48" s="36"/>
    </row>
    <row r="49" spans="2:10" ht="21">
      <c r="B49" s="6" t="s">
        <v>43</v>
      </c>
      <c r="C49" s="33"/>
      <c r="D49" s="34">
        <f>(0+0+4+6+3)</f>
        <v>13</v>
      </c>
      <c r="E49" s="34">
        <f>(2+6+0+0+0)</f>
        <v>8</v>
      </c>
      <c r="F49" s="34"/>
      <c r="G49" s="34"/>
      <c r="H49" s="34"/>
      <c r="I49" s="35">
        <f t="shared" si="0"/>
        <v>21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zoomScalePageLayoutView="0" workbookViewId="0" topLeftCell="A26">
      <selection activeCell="B44" sqref="B44:I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50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29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45276</v>
      </c>
      <c r="E7" s="13"/>
      <c r="G7" s="13"/>
      <c r="H7" s="2" t="s">
        <v>23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41</v>
      </c>
      <c r="D9" s="21"/>
      <c r="E9" s="22">
        <v>2</v>
      </c>
      <c r="G9" s="4" t="s">
        <v>40</v>
      </c>
      <c r="I9" s="22">
        <v>8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46</v>
      </c>
      <c r="E11" s="22">
        <v>10</v>
      </c>
      <c r="F11" s="22"/>
      <c r="G11" s="4" t="s">
        <v>39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91</v>
      </c>
      <c r="E13" s="22">
        <v>8</v>
      </c>
      <c r="F13" s="22"/>
      <c r="G13" s="4" t="s">
        <v>86</v>
      </c>
      <c r="I13" s="22">
        <v>2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MEDITERÀNIA B</v>
      </c>
      <c r="E15" s="22">
        <v>7</v>
      </c>
      <c r="F15" s="22"/>
      <c r="G15" s="20" t="str">
        <f>G11</f>
        <v>JOVENTUT AL-VICI B</v>
      </c>
      <c r="I15" s="22">
        <v>3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TOMAHAWK B</v>
      </c>
      <c r="E17" s="22">
        <v>6</v>
      </c>
      <c r="F17" s="22"/>
      <c r="G17" s="20" t="str">
        <f>G13</f>
        <v>ABCS2015 B</v>
      </c>
      <c r="I17" s="22">
        <v>4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NOU BC</v>
      </c>
      <c r="E19" s="22">
        <v>3</v>
      </c>
      <c r="F19" s="22"/>
      <c r="G19" s="20" t="str">
        <f>C11</f>
        <v>PENEDÈS A </v>
      </c>
      <c r="I19" s="22">
        <v>7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PENEDÈS A </v>
      </c>
      <c r="E21" s="22">
        <v>6</v>
      </c>
      <c r="F21" s="22"/>
      <c r="G21" s="20" t="str">
        <f>C9</f>
        <v>TOMAHAWK B</v>
      </c>
      <c r="I21" s="22">
        <v>4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NOU BC</v>
      </c>
      <c r="E23" s="22">
        <v>8</v>
      </c>
      <c r="F23" s="22"/>
      <c r="G23" s="20" t="str">
        <f>C13</f>
        <v>MEDITERÀNIA B</v>
      </c>
      <c r="I23" s="22">
        <v>2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ABCS2015 B</v>
      </c>
      <c r="E25" s="22">
        <v>1</v>
      </c>
      <c r="F25" s="22"/>
      <c r="G25" s="20" t="str">
        <f>G11</f>
        <v>JOVENTUT AL-VICI B</v>
      </c>
      <c r="I25" s="22">
        <v>9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NOU BC</v>
      </c>
      <c r="E27" s="22">
        <v>7</v>
      </c>
      <c r="F27" s="22"/>
      <c r="G27" s="20" t="str">
        <f>G13</f>
        <v>ABCS2015 B</v>
      </c>
      <c r="I27" s="22">
        <v>3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JOVENTUT AL-VICI B</v>
      </c>
      <c r="E29" s="22">
        <v>0</v>
      </c>
      <c r="F29" s="22"/>
      <c r="G29" s="20" t="str">
        <f>C9</f>
        <v>TOMAHAWK B</v>
      </c>
      <c r="I29" s="22">
        <v>10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PENEDÈS A </v>
      </c>
      <c r="E31" s="22">
        <v>8</v>
      </c>
      <c r="G31" s="20" t="str">
        <f>C13</f>
        <v>MEDITERÀNIA B</v>
      </c>
      <c r="I31" s="22">
        <v>2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41</v>
      </c>
      <c r="E33" s="22">
        <v>2</v>
      </c>
      <c r="F33" s="22"/>
      <c r="G33" s="4" t="s">
        <v>38</v>
      </c>
      <c r="I33" s="22">
        <v>8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ABCS2015 B</v>
      </c>
      <c r="E35" s="22">
        <v>0</v>
      </c>
      <c r="F35" s="22"/>
      <c r="G35" s="4" t="s">
        <v>42</v>
      </c>
      <c r="I35" s="22">
        <v>10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39</v>
      </c>
      <c r="E37" s="22">
        <v>4</v>
      </c>
      <c r="G37" s="20" t="str">
        <f>C19</f>
        <v>NOU BC</v>
      </c>
      <c r="I37" s="22">
        <v>6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3" customFormat="1" ht="18">
      <c r="A41" s="27"/>
      <c r="B41" s="28" t="s">
        <v>31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33</v>
      </c>
      <c r="I43" s="32" t="s">
        <v>2</v>
      </c>
    </row>
    <row r="44" spans="2:10" ht="21">
      <c r="B44" s="6" t="s">
        <v>46</v>
      </c>
      <c r="C44" s="33"/>
      <c r="D44" s="34">
        <f>(10+6+10+1+3)</f>
        <v>30</v>
      </c>
      <c r="E44" s="34">
        <f>(10+6+10+10+4)</f>
        <v>40</v>
      </c>
      <c r="F44" s="34">
        <f>(10+7+6+8+10)</f>
        <v>41</v>
      </c>
      <c r="G44" s="34"/>
      <c r="H44" s="34"/>
      <c r="I44" s="35">
        <f aca="true" t="shared" si="0" ref="I44:I49">SUM(D44:H44)</f>
        <v>111</v>
      </c>
      <c r="J44" s="36"/>
    </row>
    <row r="45" spans="2:10" ht="21">
      <c r="B45" s="6" t="s">
        <v>38</v>
      </c>
      <c r="C45" s="33"/>
      <c r="D45" s="34">
        <f>(7+10+0+3+7)</f>
        <v>27</v>
      </c>
      <c r="E45" s="34">
        <f>(8+4+8+6+6)</f>
        <v>32</v>
      </c>
      <c r="F45" s="34">
        <f>(8+7+2+2+8)</f>
        <v>27</v>
      </c>
      <c r="G45" s="34"/>
      <c r="H45" s="34"/>
      <c r="I45" s="35">
        <f t="shared" si="0"/>
        <v>86</v>
      </c>
      <c r="J45" s="36"/>
    </row>
    <row r="46" spans="2:10" ht="21">
      <c r="B46" s="7" t="s">
        <v>45</v>
      </c>
      <c r="C46" s="66"/>
      <c r="D46" s="34">
        <f>(8+4+6+7+9)</f>
        <v>34</v>
      </c>
      <c r="E46" s="34">
        <f>(2+4+2+10+7)</f>
        <v>25</v>
      </c>
      <c r="F46" s="34">
        <f>(2+6+4+10+2)</f>
        <v>24</v>
      </c>
      <c r="G46" s="34"/>
      <c r="H46" s="34"/>
      <c r="I46" s="35">
        <f t="shared" si="0"/>
        <v>83</v>
      </c>
      <c r="J46" s="36"/>
    </row>
    <row r="47" spans="2:10" ht="21">
      <c r="B47" s="6" t="s">
        <v>44</v>
      </c>
      <c r="C47" s="37"/>
      <c r="D47" s="34">
        <f>(2+8+10+9+7)</f>
        <v>36</v>
      </c>
      <c r="E47" s="34">
        <f>(0+4+3+4+3)</f>
        <v>14</v>
      </c>
      <c r="F47" s="34">
        <f>(8+3+8+7+6)</f>
        <v>32</v>
      </c>
      <c r="G47" s="34"/>
      <c r="H47" s="34"/>
      <c r="I47" s="35">
        <f t="shared" si="0"/>
        <v>82</v>
      </c>
      <c r="J47" s="36"/>
    </row>
    <row r="48" spans="2:10" ht="21">
      <c r="B48" s="6" t="s">
        <v>39</v>
      </c>
      <c r="C48" s="33"/>
      <c r="D48" s="34">
        <f>(3+2+0+4+1)</f>
        <v>10</v>
      </c>
      <c r="E48" s="34">
        <f>(8+6+7+0+10)</f>
        <v>31</v>
      </c>
      <c r="F48" s="34">
        <f>(0+3+9+0+4)</f>
        <v>16</v>
      </c>
      <c r="G48" s="34"/>
      <c r="H48" s="34"/>
      <c r="I48" s="35">
        <f t="shared" si="0"/>
        <v>57</v>
      </c>
      <c r="J48" s="36"/>
    </row>
    <row r="49" spans="2:10" ht="21">
      <c r="B49" s="6" t="s">
        <v>43</v>
      </c>
      <c r="C49" s="33"/>
      <c r="D49" s="34">
        <f>(0+0+4+6+3)</f>
        <v>13</v>
      </c>
      <c r="E49" s="34">
        <f>(2+6+0+0+0)</f>
        <v>8</v>
      </c>
      <c r="F49" s="34">
        <f>(2+4+1+3+0)</f>
        <v>10</v>
      </c>
      <c r="G49" s="34"/>
      <c r="H49" s="34"/>
      <c r="I49" s="35">
        <f t="shared" si="0"/>
        <v>31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="72" zoomScaleNormal="72" zoomScalePageLayoutView="0" workbookViewId="0" topLeftCell="A20">
      <selection activeCell="B44" sqref="B44:I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1.50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29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45332</v>
      </c>
      <c r="E7" s="13"/>
      <c r="G7" s="13"/>
      <c r="H7" s="2" t="s">
        <v>26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39</v>
      </c>
      <c r="D9" s="21"/>
      <c r="E9" s="22">
        <v>0</v>
      </c>
      <c r="G9" s="4" t="s">
        <v>41</v>
      </c>
      <c r="I9" s="22">
        <v>10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42</v>
      </c>
      <c r="E11" s="22">
        <v>10</v>
      </c>
      <c r="F11" s="22"/>
      <c r="G11" s="4" t="s">
        <v>86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93</v>
      </c>
      <c r="E13" s="22">
        <v>8</v>
      </c>
      <c r="F13" s="22"/>
      <c r="G13" s="4" t="s">
        <v>38</v>
      </c>
      <c r="I13" s="22">
        <v>2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NOU BC </v>
      </c>
      <c r="E15" s="22">
        <v>7</v>
      </c>
      <c r="F15" s="22"/>
      <c r="G15" s="20" t="str">
        <f>G11</f>
        <v>ABCS2015 B</v>
      </c>
      <c r="I15" s="22">
        <v>3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JOVENTUT AL-VICI B</v>
      </c>
      <c r="E17" s="22">
        <v>2</v>
      </c>
      <c r="F17" s="22"/>
      <c r="G17" s="20" t="str">
        <f>G13</f>
        <v>MEDITERRÀNIA B</v>
      </c>
      <c r="I17" s="22">
        <v>8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TOMAHAWK B</v>
      </c>
      <c r="E19" s="22">
        <v>1</v>
      </c>
      <c r="F19" s="22"/>
      <c r="G19" s="20" t="str">
        <f>C11</f>
        <v>PENEDÈS A</v>
      </c>
      <c r="I19" s="22">
        <v>9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PENEDÈS A</v>
      </c>
      <c r="E21" s="22">
        <v>10</v>
      </c>
      <c r="F21" s="22"/>
      <c r="G21" s="20" t="str">
        <f>C9</f>
        <v>JOVENTUT AL-VICI B</v>
      </c>
      <c r="I21" s="22">
        <v>0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TOMAHAWK B</v>
      </c>
      <c r="E23" s="22">
        <v>8</v>
      </c>
      <c r="F23" s="22"/>
      <c r="G23" s="20" t="str">
        <f>C13</f>
        <v>NOU BC </v>
      </c>
      <c r="I23" s="22">
        <v>2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MEDITERRÀNIA B</v>
      </c>
      <c r="E25" s="22">
        <v>10</v>
      </c>
      <c r="F25" s="22"/>
      <c r="G25" s="20" t="str">
        <f>G11</f>
        <v>ABCS2015 B</v>
      </c>
      <c r="I25" s="22">
        <v>0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TOMAHAWK B</v>
      </c>
      <c r="E27" s="22">
        <v>7</v>
      </c>
      <c r="F27" s="22"/>
      <c r="G27" s="20" t="str">
        <f>G13</f>
        <v>MEDITERRÀNIA B</v>
      </c>
      <c r="I27" s="22">
        <v>3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ABCS2015 B</v>
      </c>
      <c r="E29" s="22">
        <v>1</v>
      </c>
      <c r="F29" s="22"/>
      <c r="G29" s="20" t="str">
        <f>C9</f>
        <v>JOVENTUT AL-VICI B</v>
      </c>
      <c r="I29" s="22">
        <v>9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PENEDÈS A</v>
      </c>
      <c r="E31" s="22">
        <v>2</v>
      </c>
      <c r="G31" s="20" t="str">
        <f>C13</f>
        <v>NOU BC </v>
      </c>
      <c r="I31" s="22">
        <v>8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39</v>
      </c>
      <c r="E33" s="22">
        <v>6</v>
      </c>
      <c r="F33" s="22"/>
      <c r="G33" s="4" t="s">
        <v>40</v>
      </c>
      <c r="I33" s="22">
        <v>4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MEDITERRÀNIA B</v>
      </c>
      <c r="E35" s="22">
        <v>3</v>
      </c>
      <c r="F35" s="22"/>
      <c r="G35" s="4" t="s">
        <v>42</v>
      </c>
      <c r="I35" s="22">
        <v>7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94</v>
      </c>
      <c r="E37" s="22">
        <v>1</v>
      </c>
      <c r="G37" s="20" t="str">
        <f>C19</f>
        <v>TOMAHAWK B</v>
      </c>
      <c r="I37" s="22">
        <v>9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3" customFormat="1" ht="18">
      <c r="A41" s="27"/>
      <c r="B41" s="28" t="s">
        <v>32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33</v>
      </c>
      <c r="I43" s="32" t="s">
        <v>2</v>
      </c>
    </row>
    <row r="44" spans="2:10" ht="21">
      <c r="B44" s="6" t="s">
        <v>46</v>
      </c>
      <c r="C44" s="33"/>
      <c r="D44" s="34">
        <f>(10+6+10+1+3)</f>
        <v>30</v>
      </c>
      <c r="E44" s="34">
        <f>(10+6+10+10+4)</f>
        <v>40</v>
      </c>
      <c r="F44" s="34">
        <f>(10+7+6+8+10)</f>
        <v>41</v>
      </c>
      <c r="G44" s="34">
        <f>(10+9+10+2+7)</f>
        <v>38</v>
      </c>
      <c r="H44" s="34"/>
      <c r="I44" s="35">
        <f aca="true" t="shared" si="0" ref="I44:I49">SUM(D44:H44)</f>
        <v>149</v>
      </c>
      <c r="J44" s="15"/>
    </row>
    <row r="45" spans="2:10" ht="21">
      <c r="B45" s="6" t="s">
        <v>45</v>
      </c>
      <c r="C45" s="37"/>
      <c r="D45" s="34">
        <f>(8+4+6+7+9)</f>
        <v>34</v>
      </c>
      <c r="E45" s="34">
        <f>(2+4+2+10+7)</f>
        <v>25</v>
      </c>
      <c r="F45" s="34">
        <f>(2+6+4+10+2)</f>
        <v>24</v>
      </c>
      <c r="G45" s="34">
        <f>(10+1+8+7+9)</f>
        <v>35</v>
      </c>
      <c r="H45" s="34"/>
      <c r="I45" s="35">
        <f t="shared" si="0"/>
        <v>118</v>
      </c>
      <c r="J45" s="36"/>
    </row>
    <row r="46" spans="2:10" ht="21">
      <c r="B46" s="7" t="s">
        <v>38</v>
      </c>
      <c r="C46" s="61"/>
      <c r="D46" s="34">
        <f>(7+10+0+3+7)</f>
        <v>27</v>
      </c>
      <c r="E46" s="34">
        <f>(8+4+8+6+6)</f>
        <v>32</v>
      </c>
      <c r="F46" s="34">
        <f>(8+7+2+2+8)</f>
        <v>27</v>
      </c>
      <c r="G46" s="34">
        <f>(2+8+10+3+3)</f>
        <v>26</v>
      </c>
      <c r="H46" s="34"/>
      <c r="I46" s="35">
        <f t="shared" si="0"/>
        <v>112</v>
      </c>
      <c r="J46" s="36"/>
    </row>
    <row r="47" spans="2:10" ht="21">
      <c r="B47" s="6" t="s">
        <v>44</v>
      </c>
      <c r="C47" s="37"/>
      <c r="D47" s="34">
        <f>(2+8+10+9+7)</f>
        <v>36</v>
      </c>
      <c r="E47" s="34">
        <f>(0+4+3+4+3)</f>
        <v>14</v>
      </c>
      <c r="F47" s="34">
        <f>(8+3+8+7+6)</f>
        <v>32</v>
      </c>
      <c r="G47" s="34">
        <f>(8+7+2+8+4)</f>
        <v>29</v>
      </c>
      <c r="H47" s="34"/>
      <c r="I47" s="35">
        <f t="shared" si="0"/>
        <v>111</v>
      </c>
      <c r="J47" s="36"/>
    </row>
    <row r="48" spans="2:10" ht="21">
      <c r="B48" s="6" t="s">
        <v>39</v>
      </c>
      <c r="C48" s="33"/>
      <c r="D48" s="34">
        <f>(3+2+0+4+1)</f>
        <v>10</v>
      </c>
      <c r="E48" s="34">
        <f>(8+6+7+0+10)</f>
        <v>31</v>
      </c>
      <c r="F48" s="34">
        <f>(0+3+9+0+4)</f>
        <v>16</v>
      </c>
      <c r="G48" s="34">
        <f>(0+2+0+9+6)</f>
        <v>17</v>
      </c>
      <c r="H48" s="34"/>
      <c r="I48" s="35">
        <f t="shared" si="0"/>
        <v>74</v>
      </c>
      <c r="J48" s="36"/>
    </row>
    <row r="49" spans="2:10" ht="21">
      <c r="B49" s="6" t="s">
        <v>43</v>
      </c>
      <c r="C49" s="33"/>
      <c r="D49" s="34">
        <f>(0+0+4+6+3)</f>
        <v>13</v>
      </c>
      <c r="E49" s="34">
        <f>(2+6+0+0+0)</f>
        <v>8</v>
      </c>
      <c r="F49" s="34">
        <f>(2+4+1+3+0)</f>
        <v>10</v>
      </c>
      <c r="G49" s="34">
        <f>(0+3+0+1+1)</f>
        <v>5</v>
      </c>
      <c r="H49" s="34"/>
      <c r="I49" s="35">
        <f t="shared" si="0"/>
        <v>36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26">
      <selection activeCell="C52" sqref="C52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1.50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36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29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45360</v>
      </c>
      <c r="E7" s="13"/>
      <c r="G7" s="13"/>
      <c r="H7" s="2" t="s">
        <v>34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43</v>
      </c>
      <c r="D9" s="21"/>
      <c r="E9" s="22">
        <v>0</v>
      </c>
      <c r="G9" s="4" t="s">
        <v>38</v>
      </c>
      <c r="I9" s="22">
        <v>10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40</v>
      </c>
      <c r="E11" s="22">
        <v>3</v>
      </c>
      <c r="F11" s="22"/>
      <c r="G11" s="4" t="s">
        <v>41</v>
      </c>
      <c r="I11" s="22">
        <v>7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42</v>
      </c>
      <c r="E13" s="22">
        <v>5</v>
      </c>
      <c r="F13" s="22"/>
      <c r="G13" s="4" t="s">
        <v>39</v>
      </c>
      <c r="I13" s="22">
        <v>5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PENEDÈS A</v>
      </c>
      <c r="E15" s="22">
        <v>6</v>
      </c>
      <c r="F15" s="22"/>
      <c r="G15" s="20" t="str">
        <f>G11</f>
        <v>TOMAHAWK B</v>
      </c>
      <c r="I15" s="22">
        <v>4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ABCS 2015 B</v>
      </c>
      <c r="E17" s="22">
        <v>0</v>
      </c>
      <c r="F17" s="22"/>
      <c r="G17" s="20" t="str">
        <f>G13</f>
        <v>JOVENTUT AL-VICI B</v>
      </c>
      <c r="I17" s="22">
        <v>10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MEDITERRÀNIA B</v>
      </c>
      <c r="E19" s="22">
        <v>8</v>
      </c>
      <c r="F19" s="22"/>
      <c r="G19" s="20" t="str">
        <f>C11</f>
        <v>NOU BC</v>
      </c>
      <c r="I19" s="22">
        <v>2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NOU BC</v>
      </c>
      <c r="E21" s="22">
        <v>7</v>
      </c>
      <c r="F21" s="22"/>
      <c r="G21" s="20" t="str">
        <f>C9</f>
        <v>ABCS 2015 B</v>
      </c>
      <c r="I21" s="22">
        <v>3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MEDITERRÀNIA B</v>
      </c>
      <c r="E23" s="22">
        <v>1</v>
      </c>
      <c r="F23" s="22"/>
      <c r="G23" s="20" t="str">
        <f>C13</f>
        <v>PENEDÈS A</v>
      </c>
      <c r="I23" s="22">
        <v>9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JOVENTUT AL-VICI B</v>
      </c>
      <c r="E25" s="22">
        <v>4</v>
      </c>
      <c r="F25" s="22"/>
      <c r="G25" s="20" t="str">
        <f>G11</f>
        <v>TOMAHAWK B</v>
      </c>
      <c r="I25" s="22">
        <v>6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MEDITERRÀNIA B</v>
      </c>
      <c r="E27" s="22">
        <v>10</v>
      </c>
      <c r="F27" s="22"/>
      <c r="G27" s="20" t="str">
        <f>G13</f>
        <v>JOVENTUT AL-VICI B</v>
      </c>
      <c r="I27" s="22">
        <v>0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TOMAHAWK B</v>
      </c>
      <c r="E29" s="22">
        <v>10</v>
      </c>
      <c r="F29" s="22"/>
      <c r="G29" s="20" t="str">
        <f>C9</f>
        <v>ABCS 2015 B</v>
      </c>
      <c r="I29" s="22">
        <v>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NOU BC</v>
      </c>
      <c r="E31" s="22">
        <v>8</v>
      </c>
      <c r="G31" s="20" t="str">
        <f>C13</f>
        <v>PENEDÈS A</v>
      </c>
      <c r="I31" s="22">
        <v>2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43</v>
      </c>
      <c r="E33" s="22">
        <v>1</v>
      </c>
      <c r="F33" s="22"/>
      <c r="G33" s="4" t="s">
        <v>42</v>
      </c>
      <c r="I33" s="22">
        <v>9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JOVENTUT AL-VICI B</v>
      </c>
      <c r="E35" s="22">
        <v>1</v>
      </c>
      <c r="F35" s="22"/>
      <c r="G35" s="4" t="s">
        <v>40</v>
      </c>
      <c r="I35" s="22">
        <v>9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41</v>
      </c>
      <c r="E37" s="22">
        <v>2</v>
      </c>
      <c r="G37" s="20" t="str">
        <f>C19</f>
        <v>MEDITERRÀNIA B</v>
      </c>
      <c r="I37" s="22">
        <v>8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3" customFormat="1" ht="18">
      <c r="A41" s="27"/>
      <c r="B41" s="28" t="s">
        <v>37</v>
      </c>
      <c r="H41" s="15"/>
    </row>
    <row r="43" spans="1:9" s="28" customFormat="1" ht="18">
      <c r="A43" s="29"/>
      <c r="B43" s="30" t="s">
        <v>12</v>
      </c>
      <c r="C43" s="31"/>
      <c r="D43" s="32" t="s">
        <v>20</v>
      </c>
      <c r="E43" s="32" t="s">
        <v>21</v>
      </c>
      <c r="F43" s="32" t="s">
        <v>24</v>
      </c>
      <c r="G43" s="32" t="s">
        <v>25</v>
      </c>
      <c r="H43" s="32" t="s">
        <v>33</v>
      </c>
      <c r="I43" s="32" t="s">
        <v>2</v>
      </c>
    </row>
    <row r="44" spans="2:10" ht="21">
      <c r="B44" s="6" t="s">
        <v>46</v>
      </c>
      <c r="C44" s="33"/>
      <c r="D44" s="34">
        <f>(10+6+10+1+3)</f>
        <v>30</v>
      </c>
      <c r="E44" s="34">
        <f>(10+6+10+10+4)</f>
        <v>40</v>
      </c>
      <c r="F44" s="34">
        <f>(10+7+6+8+10)</f>
        <v>41</v>
      </c>
      <c r="G44" s="34">
        <f>(10+9+10+2+7)</f>
        <v>38</v>
      </c>
      <c r="H44" s="34">
        <f>(5+6+9+2+9)</f>
        <v>31</v>
      </c>
      <c r="I44" s="35">
        <f>SUM(D44:H44)</f>
        <v>180</v>
      </c>
      <c r="J44" s="15"/>
    </row>
    <row r="45" spans="2:10" ht="21">
      <c r="B45" s="6" t="s">
        <v>38</v>
      </c>
      <c r="C45" s="33"/>
      <c r="D45" s="34">
        <f>(7+10+0+3+7)</f>
        <v>27</v>
      </c>
      <c r="E45" s="34">
        <f>(8+4+8+6+6)</f>
        <v>32</v>
      </c>
      <c r="F45" s="34">
        <f>(8+7+2+2+8)</f>
        <v>27</v>
      </c>
      <c r="G45" s="34">
        <f>(2+8+10+3+3)</f>
        <v>26</v>
      </c>
      <c r="H45" s="34">
        <f>(10+8+1+10+8)</f>
        <v>37</v>
      </c>
      <c r="I45" s="35">
        <f>SUM(D45:H45)</f>
        <v>149</v>
      </c>
      <c r="J45" s="36"/>
    </row>
    <row r="46" spans="2:10" ht="21">
      <c r="B46" s="7" t="s">
        <v>45</v>
      </c>
      <c r="C46" s="66"/>
      <c r="D46" s="34">
        <f>(8+4+6+7+9)</f>
        <v>34</v>
      </c>
      <c r="E46" s="34">
        <f>(2+4+2+10+7)</f>
        <v>25</v>
      </c>
      <c r="F46" s="34">
        <f>(2+6+4+10+2)</f>
        <v>24</v>
      </c>
      <c r="G46" s="34">
        <f>(10+1+8+7+9)</f>
        <v>35</v>
      </c>
      <c r="H46" s="34">
        <f>(7+4+6+10+2)</f>
        <v>29</v>
      </c>
      <c r="I46" s="35">
        <f>SUM(D46:H46)</f>
        <v>147</v>
      </c>
      <c r="J46" s="36"/>
    </row>
    <row r="47" spans="2:10" ht="21">
      <c r="B47" s="6" t="s">
        <v>44</v>
      </c>
      <c r="C47" s="37"/>
      <c r="D47" s="34">
        <f>(2+8+10+9+7)</f>
        <v>36</v>
      </c>
      <c r="E47" s="34">
        <f>(0+4+3+4+3)</f>
        <v>14</v>
      </c>
      <c r="F47" s="34">
        <f>(8+3+8+7+6)</f>
        <v>32</v>
      </c>
      <c r="G47" s="34">
        <f>(8+7+2+8+4)</f>
        <v>29</v>
      </c>
      <c r="H47" s="34">
        <f>(3+2+7+8+9)</f>
        <v>29</v>
      </c>
      <c r="I47" s="35">
        <f>SUM(D47:H47)</f>
        <v>140</v>
      </c>
      <c r="J47" s="36"/>
    </row>
    <row r="48" spans="2:10" ht="21">
      <c r="B48" s="6" t="s">
        <v>39</v>
      </c>
      <c r="C48" s="33"/>
      <c r="D48" s="34">
        <f>(3+2+0+4+1)</f>
        <v>10</v>
      </c>
      <c r="E48" s="34">
        <f>(8+6+7+0+10)</f>
        <v>31</v>
      </c>
      <c r="F48" s="34">
        <f>(0+3+9+0+4)</f>
        <v>16</v>
      </c>
      <c r="G48" s="34">
        <f>(0+2+0+9+6)</f>
        <v>17</v>
      </c>
      <c r="H48" s="34">
        <f>(5+10+4+0+1)</f>
        <v>20</v>
      </c>
      <c r="I48" s="35">
        <f>SUM(D48:H48)</f>
        <v>94</v>
      </c>
      <c r="J48" s="36"/>
    </row>
    <row r="49" spans="2:10" ht="21">
      <c r="B49" s="6" t="s">
        <v>43</v>
      </c>
      <c r="C49" s="33"/>
      <c r="D49" s="34">
        <f>(0+0+4+6+3)</f>
        <v>13</v>
      </c>
      <c r="E49" s="34">
        <f>(2+6+0+0+0)</f>
        <v>8</v>
      </c>
      <c r="F49" s="34">
        <f>(2+4+1+3+0)</f>
        <v>10</v>
      </c>
      <c r="G49" s="34">
        <f>(0+3+0+1+1)</f>
        <v>5</v>
      </c>
      <c r="H49" s="34">
        <f>(0+0+3+0+1)</f>
        <v>4</v>
      </c>
      <c r="I49" s="35">
        <f>SUM(D49:H49)</f>
        <v>40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0"/>
  <sheetViews>
    <sheetView workbookViewId="0" topLeftCell="A1">
      <selection activeCell="C22" sqref="C22"/>
    </sheetView>
  </sheetViews>
  <sheetFormatPr defaultColWidth="9.625" defaultRowHeight="12.75"/>
  <cols>
    <col min="1" max="1" width="3.875" style="41" customWidth="1"/>
    <col min="2" max="2" width="5.50390625" style="42" bestFit="1" customWidth="1"/>
    <col min="3" max="3" width="28.125" style="42" customWidth="1"/>
    <col min="4" max="4" width="15.25390625" style="42" bestFit="1" customWidth="1"/>
    <col min="5" max="11" width="4.00390625" style="42" hidden="1" customWidth="1"/>
    <col min="12" max="12" width="4.00390625" style="43" hidden="1" customWidth="1"/>
    <col min="13" max="14" width="4.00390625" style="42" hidden="1" customWidth="1"/>
    <col min="15" max="20" width="4.25390625" style="42" hidden="1" customWidth="1"/>
    <col min="21" max="23" width="4.00390625" style="42" hidden="1" customWidth="1"/>
    <col min="24" max="24" width="4.00390625" style="43" hidden="1" customWidth="1"/>
    <col min="25" max="44" width="4.00390625" style="42" hidden="1" customWidth="1"/>
    <col min="45" max="54" width="4.00390625" style="42" customWidth="1"/>
    <col min="55" max="55" width="5.50390625" style="42" bestFit="1" customWidth="1"/>
    <col min="56" max="59" width="5.625" style="42" customWidth="1"/>
    <col min="60" max="60" width="6.125" style="42" customWidth="1"/>
    <col min="61" max="61" width="7.375" style="42" bestFit="1" customWidth="1"/>
    <col min="62" max="62" width="10.125" style="42" bestFit="1" customWidth="1"/>
    <col min="63" max="16384" width="9.625" style="42" customWidth="1"/>
  </cols>
  <sheetData>
    <row r="1" spans="1:61" s="39" customFormat="1" ht="15">
      <c r="A1" s="38"/>
      <c r="C1" s="39" t="s">
        <v>4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40"/>
      <c r="BD1" s="40"/>
      <c r="BE1" s="40"/>
      <c r="BF1" s="40"/>
      <c r="BG1" s="40"/>
      <c r="BH1" s="40"/>
      <c r="BI1" s="40"/>
    </row>
    <row r="2" spans="5:63" ht="13.5">
      <c r="E2" s="43"/>
      <c r="F2" s="43"/>
      <c r="G2" s="43"/>
      <c r="H2" s="43"/>
      <c r="I2" s="43"/>
      <c r="J2" s="43"/>
      <c r="K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</row>
    <row r="3" spans="1:62" s="39" customFormat="1" ht="15">
      <c r="A3" s="44"/>
      <c r="B3" s="45" t="s">
        <v>13</v>
      </c>
      <c r="C3" s="45" t="s">
        <v>0</v>
      </c>
      <c r="D3" s="45" t="s">
        <v>1</v>
      </c>
      <c r="E3" s="45"/>
      <c r="F3" s="45"/>
      <c r="G3" s="45"/>
      <c r="H3" s="45"/>
      <c r="I3" s="45"/>
      <c r="J3" s="45"/>
      <c r="K3" s="45"/>
      <c r="L3" s="57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4" t="s">
        <v>16</v>
      </c>
      <c r="BD3" s="44" t="s">
        <v>17</v>
      </c>
      <c r="BE3" s="44" t="s">
        <v>18</v>
      </c>
      <c r="BF3" s="44" t="s">
        <v>27</v>
      </c>
      <c r="BG3" s="64" t="s">
        <v>35</v>
      </c>
      <c r="BH3" s="44" t="s">
        <v>19</v>
      </c>
      <c r="BI3" s="44" t="s">
        <v>15</v>
      </c>
      <c r="BJ3" s="44" t="s">
        <v>14</v>
      </c>
    </row>
    <row r="4" spans="1:63" ht="13.5">
      <c r="A4" s="46">
        <v>1</v>
      </c>
      <c r="B4" s="47">
        <v>2409</v>
      </c>
      <c r="C4" s="52" t="s">
        <v>72</v>
      </c>
      <c r="D4" s="52" t="s">
        <v>73</v>
      </c>
      <c r="E4" s="47">
        <v>300</v>
      </c>
      <c r="F4" s="47">
        <v>214</v>
      </c>
      <c r="G4" s="47">
        <v>224</v>
      </c>
      <c r="H4" s="47">
        <v>181</v>
      </c>
      <c r="I4" s="47">
        <v>185</v>
      </c>
      <c r="J4" s="47">
        <v>212</v>
      </c>
      <c r="K4" s="47">
        <v>166</v>
      </c>
      <c r="L4" s="48"/>
      <c r="M4" s="47"/>
      <c r="N4" s="47"/>
      <c r="O4" s="47">
        <v>178</v>
      </c>
      <c r="P4" s="47">
        <v>214</v>
      </c>
      <c r="Q4" s="47">
        <v>192</v>
      </c>
      <c r="R4" s="47">
        <v>212</v>
      </c>
      <c r="S4" s="47">
        <v>194</v>
      </c>
      <c r="T4" s="47">
        <v>187</v>
      </c>
      <c r="U4" s="47">
        <v>217</v>
      </c>
      <c r="V4" s="47">
        <v>170</v>
      </c>
      <c r="W4" s="47">
        <v>183</v>
      </c>
      <c r="X4" s="48">
        <v>167</v>
      </c>
      <c r="Y4" s="47">
        <v>162</v>
      </c>
      <c r="Z4" s="47">
        <v>197</v>
      </c>
      <c r="AA4" s="47">
        <v>159</v>
      </c>
      <c r="AB4" s="47">
        <v>145</v>
      </c>
      <c r="AC4" s="47">
        <v>147</v>
      </c>
      <c r="AD4" s="47"/>
      <c r="AE4" s="47">
        <v>155</v>
      </c>
      <c r="AF4" s="47">
        <v>182</v>
      </c>
      <c r="AG4" s="47">
        <v>149</v>
      </c>
      <c r="AH4" s="47">
        <v>185</v>
      </c>
      <c r="AI4" s="47">
        <v>153</v>
      </c>
      <c r="AJ4" s="47">
        <v>185</v>
      </c>
      <c r="AK4" s="47">
        <v>161</v>
      </c>
      <c r="AL4" s="47"/>
      <c r="AM4" s="47"/>
      <c r="AN4" s="47"/>
      <c r="AO4" s="47"/>
      <c r="AP4" s="47">
        <v>139</v>
      </c>
      <c r="AQ4" s="47">
        <v>209</v>
      </c>
      <c r="AR4" s="47">
        <v>176</v>
      </c>
      <c r="AS4" s="47">
        <v>146</v>
      </c>
      <c r="AT4" s="47">
        <v>202</v>
      </c>
      <c r="AU4" s="47">
        <v>194</v>
      </c>
      <c r="AV4" s="47">
        <v>182</v>
      </c>
      <c r="AW4" s="47">
        <v>174</v>
      </c>
      <c r="AX4" s="47">
        <v>139</v>
      </c>
      <c r="AY4" s="47">
        <v>188</v>
      </c>
      <c r="AZ4" s="47">
        <v>180</v>
      </c>
      <c r="BA4" s="47">
        <v>187</v>
      </c>
      <c r="BB4" s="47">
        <v>187</v>
      </c>
      <c r="BC4" s="46">
        <f>SUM(E4:N4)</f>
        <v>1482</v>
      </c>
      <c r="BD4" s="46">
        <f>SUM(O4:X4)</f>
        <v>1914</v>
      </c>
      <c r="BE4" s="46">
        <f>SUM(Y4:AH4)</f>
        <v>1481</v>
      </c>
      <c r="BF4" s="46">
        <f>SUM(AI4:AR4)</f>
        <v>1023</v>
      </c>
      <c r="BG4" s="46">
        <f>SUM(AS4:BB4)</f>
        <v>1779</v>
      </c>
      <c r="BH4" s="46">
        <f>SUM(BC4:BG4)</f>
        <v>7679</v>
      </c>
      <c r="BI4" s="46">
        <f>COUNT(E4:BB4)</f>
        <v>42</v>
      </c>
      <c r="BJ4" s="49">
        <f>(BH4/BI4)</f>
        <v>182.83333333333334</v>
      </c>
      <c r="BK4" s="43"/>
    </row>
    <row r="5" spans="1:62" ht="13.5">
      <c r="A5" s="46">
        <v>2</v>
      </c>
      <c r="B5" s="62">
        <v>3632</v>
      </c>
      <c r="C5" s="63" t="s">
        <v>69</v>
      </c>
      <c r="D5" s="52" t="s">
        <v>67</v>
      </c>
      <c r="E5" s="47">
        <v>190</v>
      </c>
      <c r="F5" s="47">
        <v>172</v>
      </c>
      <c r="G5" s="47"/>
      <c r="H5" s="47">
        <v>201</v>
      </c>
      <c r="I5" s="47">
        <v>225</v>
      </c>
      <c r="J5" s="47">
        <v>222</v>
      </c>
      <c r="K5" s="47">
        <v>150</v>
      </c>
      <c r="L5" s="48">
        <v>217</v>
      </c>
      <c r="M5" s="47">
        <v>216</v>
      </c>
      <c r="N5" s="47">
        <v>177</v>
      </c>
      <c r="O5" s="47">
        <v>194</v>
      </c>
      <c r="P5" s="47">
        <v>127</v>
      </c>
      <c r="Q5" s="47"/>
      <c r="R5" s="47">
        <v>143</v>
      </c>
      <c r="S5" s="47">
        <v>189</v>
      </c>
      <c r="T5" s="47">
        <v>160</v>
      </c>
      <c r="U5" s="48">
        <v>163</v>
      </c>
      <c r="V5" s="48"/>
      <c r="W5" s="48">
        <v>199</v>
      </c>
      <c r="X5" s="48">
        <v>224</v>
      </c>
      <c r="Y5" s="48">
        <v>151</v>
      </c>
      <c r="Z5" s="48">
        <v>194</v>
      </c>
      <c r="AA5" s="48">
        <v>143</v>
      </c>
      <c r="AB5" s="48">
        <v>113</v>
      </c>
      <c r="AC5" s="48">
        <v>193</v>
      </c>
      <c r="AD5" s="48">
        <v>194</v>
      </c>
      <c r="AE5" s="48">
        <v>145</v>
      </c>
      <c r="AF5" s="48">
        <v>217</v>
      </c>
      <c r="AG5" s="48">
        <v>157</v>
      </c>
      <c r="AH5" s="48">
        <v>133</v>
      </c>
      <c r="AI5" s="48">
        <v>158</v>
      </c>
      <c r="AJ5" s="48">
        <v>200</v>
      </c>
      <c r="AK5" s="48">
        <v>199</v>
      </c>
      <c r="AL5" s="48">
        <v>211</v>
      </c>
      <c r="AM5" s="48">
        <v>221</v>
      </c>
      <c r="AN5" s="48">
        <v>203</v>
      </c>
      <c r="AO5" s="48">
        <v>226</v>
      </c>
      <c r="AP5" s="48">
        <v>263</v>
      </c>
      <c r="AQ5" s="48">
        <v>140</v>
      </c>
      <c r="AR5" s="48">
        <v>214</v>
      </c>
      <c r="AS5" s="48">
        <v>178</v>
      </c>
      <c r="AT5" s="48">
        <v>204</v>
      </c>
      <c r="AU5" s="47">
        <v>142</v>
      </c>
      <c r="AV5" s="47">
        <v>188</v>
      </c>
      <c r="AW5" s="47">
        <v>148</v>
      </c>
      <c r="AX5" s="47">
        <v>161</v>
      </c>
      <c r="AY5" s="47">
        <v>190</v>
      </c>
      <c r="AZ5" s="52">
        <v>151</v>
      </c>
      <c r="BA5" s="47">
        <v>188</v>
      </c>
      <c r="BB5" s="47">
        <v>182</v>
      </c>
      <c r="BC5" s="46">
        <f>SUM(E5:N5)</f>
        <v>1770</v>
      </c>
      <c r="BD5" s="46">
        <f>SUM(O5:X5)</f>
        <v>1399</v>
      </c>
      <c r="BE5" s="46">
        <f>SUM(Y5:AH5)</f>
        <v>1640</v>
      </c>
      <c r="BF5" s="46">
        <f>SUM(AI5:AR5)</f>
        <v>2035</v>
      </c>
      <c r="BG5" s="46">
        <f>SUM(AS5:BB5)</f>
        <v>1732</v>
      </c>
      <c r="BH5" s="46">
        <f>SUM(BC5:BG5)</f>
        <v>8576</v>
      </c>
      <c r="BI5" s="46">
        <f>COUNT(E5:BB5)</f>
        <v>47</v>
      </c>
      <c r="BJ5" s="49">
        <f>(BH5/BI5)</f>
        <v>182.46808510638297</v>
      </c>
    </row>
    <row r="6" spans="1:62" ht="13.5">
      <c r="A6" s="46">
        <v>3</v>
      </c>
      <c r="B6" s="62">
        <v>453</v>
      </c>
      <c r="C6" s="63" t="s">
        <v>77</v>
      </c>
      <c r="D6" s="56" t="s">
        <v>73</v>
      </c>
      <c r="E6" s="48">
        <v>204</v>
      </c>
      <c r="F6" s="48">
        <v>214</v>
      </c>
      <c r="G6" s="48">
        <v>172</v>
      </c>
      <c r="H6" s="48">
        <v>224</v>
      </c>
      <c r="I6" s="48">
        <v>200</v>
      </c>
      <c r="J6" s="48">
        <v>169</v>
      </c>
      <c r="K6" s="48"/>
      <c r="L6" s="48">
        <v>151</v>
      </c>
      <c r="M6" s="48">
        <v>195</v>
      </c>
      <c r="N6" s="48">
        <v>193</v>
      </c>
      <c r="O6" s="48">
        <v>178</v>
      </c>
      <c r="P6" s="48">
        <v>206</v>
      </c>
      <c r="Q6" s="48">
        <v>168</v>
      </c>
      <c r="R6" s="48">
        <v>161</v>
      </c>
      <c r="S6" s="48">
        <v>202</v>
      </c>
      <c r="T6" s="48">
        <v>148</v>
      </c>
      <c r="U6" s="48"/>
      <c r="V6" s="48"/>
      <c r="W6" s="48">
        <v>160</v>
      </c>
      <c r="X6" s="48">
        <v>190</v>
      </c>
      <c r="Y6" s="48">
        <v>174</v>
      </c>
      <c r="Z6" s="48">
        <v>179</v>
      </c>
      <c r="AA6" s="48"/>
      <c r="AB6" s="48"/>
      <c r="AC6" s="48">
        <v>162</v>
      </c>
      <c r="AD6" s="48">
        <v>163</v>
      </c>
      <c r="AE6" s="48">
        <v>204</v>
      </c>
      <c r="AF6" s="48">
        <v>212</v>
      </c>
      <c r="AG6" s="48">
        <v>148</v>
      </c>
      <c r="AH6" s="48">
        <v>197</v>
      </c>
      <c r="AI6" s="48"/>
      <c r="AJ6" s="48"/>
      <c r="AK6" s="48"/>
      <c r="AL6" s="48">
        <v>186</v>
      </c>
      <c r="AM6" s="48">
        <v>190</v>
      </c>
      <c r="AN6" s="48">
        <v>169</v>
      </c>
      <c r="AO6" s="48">
        <v>189</v>
      </c>
      <c r="AP6" s="48">
        <v>156</v>
      </c>
      <c r="AQ6" s="48"/>
      <c r="AR6" s="48"/>
      <c r="AS6" s="48">
        <v>175</v>
      </c>
      <c r="AT6" s="48">
        <v>173</v>
      </c>
      <c r="AU6" s="48">
        <v>158</v>
      </c>
      <c r="AV6" s="48">
        <v>222</v>
      </c>
      <c r="AW6" s="48">
        <v>169</v>
      </c>
      <c r="AX6" s="48">
        <v>150</v>
      </c>
      <c r="AY6" s="48"/>
      <c r="AZ6" s="48"/>
      <c r="BA6" s="48"/>
      <c r="BB6" s="48"/>
      <c r="BC6" s="46">
        <f>SUM(E6:N6)</f>
        <v>1722</v>
      </c>
      <c r="BD6" s="46">
        <f>SUM(O6:X6)</f>
        <v>1413</v>
      </c>
      <c r="BE6" s="46">
        <f>SUM(Y6:AH6)</f>
        <v>1439</v>
      </c>
      <c r="BF6" s="46">
        <f>SUM(AI6:AR6)</f>
        <v>890</v>
      </c>
      <c r="BG6" s="46">
        <f>SUM(AS6:BB6)</f>
        <v>1047</v>
      </c>
      <c r="BH6" s="46">
        <f>SUM(BC6:BG6)</f>
        <v>6511</v>
      </c>
      <c r="BI6" s="53">
        <f>COUNT(E6:BB6)</f>
        <v>36</v>
      </c>
      <c r="BJ6" s="54">
        <f>(BH6/BI6)</f>
        <v>180.86111111111111</v>
      </c>
    </row>
    <row r="7" spans="1:62" ht="13.5">
      <c r="A7" s="46">
        <v>4</v>
      </c>
      <c r="B7" s="62">
        <v>3148</v>
      </c>
      <c r="C7" s="63" t="s">
        <v>75</v>
      </c>
      <c r="D7" s="52" t="s">
        <v>73</v>
      </c>
      <c r="E7" s="47">
        <v>160</v>
      </c>
      <c r="F7" s="47">
        <v>192</v>
      </c>
      <c r="G7" s="47">
        <v>158</v>
      </c>
      <c r="H7" s="47">
        <v>191</v>
      </c>
      <c r="I7" s="47">
        <v>199</v>
      </c>
      <c r="J7" s="47">
        <v>161</v>
      </c>
      <c r="K7" s="47"/>
      <c r="L7" s="48"/>
      <c r="M7" s="47"/>
      <c r="N7" s="47"/>
      <c r="O7" s="47">
        <v>165</v>
      </c>
      <c r="P7" s="47">
        <v>150</v>
      </c>
      <c r="Q7" s="47"/>
      <c r="R7" s="47"/>
      <c r="S7" s="47">
        <v>152</v>
      </c>
      <c r="T7" s="47">
        <v>193</v>
      </c>
      <c r="U7" s="47">
        <v>157</v>
      </c>
      <c r="V7" s="47">
        <v>192</v>
      </c>
      <c r="W7" s="47">
        <v>205</v>
      </c>
      <c r="X7" s="48">
        <v>153</v>
      </c>
      <c r="Y7" s="47">
        <v>211</v>
      </c>
      <c r="Z7" s="47">
        <v>185</v>
      </c>
      <c r="AA7" s="47">
        <v>199</v>
      </c>
      <c r="AB7" s="47">
        <v>136</v>
      </c>
      <c r="AC7" s="47">
        <v>182</v>
      </c>
      <c r="AD7" s="47">
        <v>156</v>
      </c>
      <c r="AE7" s="47"/>
      <c r="AF7" s="47"/>
      <c r="AG7" s="47"/>
      <c r="AH7" s="47"/>
      <c r="AI7" s="47">
        <v>164</v>
      </c>
      <c r="AJ7" s="47">
        <v>244</v>
      </c>
      <c r="AK7" s="47">
        <v>235</v>
      </c>
      <c r="AL7" s="47">
        <v>215</v>
      </c>
      <c r="AM7" s="47">
        <v>209</v>
      </c>
      <c r="AN7" s="47">
        <v>152</v>
      </c>
      <c r="AO7" s="47">
        <v>227</v>
      </c>
      <c r="AP7" s="47">
        <v>190</v>
      </c>
      <c r="AQ7" s="47">
        <v>195</v>
      </c>
      <c r="AR7" s="47">
        <v>226</v>
      </c>
      <c r="AS7" s="47">
        <v>159</v>
      </c>
      <c r="AT7" s="47">
        <v>149</v>
      </c>
      <c r="AU7" s="47">
        <v>148</v>
      </c>
      <c r="AV7" s="47">
        <v>157</v>
      </c>
      <c r="AW7" s="47"/>
      <c r="AX7" s="47"/>
      <c r="AY7" s="47"/>
      <c r="AZ7" s="47">
        <v>159</v>
      </c>
      <c r="BA7" s="47">
        <v>141</v>
      </c>
      <c r="BB7" s="47">
        <v>153</v>
      </c>
      <c r="BC7" s="46">
        <f>SUM(E7:N7)</f>
        <v>1061</v>
      </c>
      <c r="BD7" s="46">
        <f>SUM(O7:X7)</f>
        <v>1367</v>
      </c>
      <c r="BE7" s="46">
        <f>SUM(Y7:AH7)</f>
        <v>1069</v>
      </c>
      <c r="BF7" s="46">
        <f>SUM(AI7:AR7)</f>
        <v>2057</v>
      </c>
      <c r="BG7" s="46">
        <f>SUM(AS7:BB7)</f>
        <v>1066</v>
      </c>
      <c r="BH7" s="46">
        <f>SUM(BC7:BG7)</f>
        <v>6620</v>
      </c>
      <c r="BI7" s="46">
        <f>COUNT(E7:BB7)</f>
        <v>37</v>
      </c>
      <c r="BJ7" s="49">
        <f>(BH7/BI7)</f>
        <v>178.9189189189189</v>
      </c>
    </row>
    <row r="8" spans="1:62" ht="13.5">
      <c r="A8" s="46">
        <v>5</v>
      </c>
      <c r="B8" s="47">
        <v>3336</v>
      </c>
      <c r="C8" s="52" t="s">
        <v>65</v>
      </c>
      <c r="D8" s="52" t="s">
        <v>60</v>
      </c>
      <c r="E8" s="47">
        <v>126</v>
      </c>
      <c r="F8" s="47">
        <v>231</v>
      </c>
      <c r="G8" s="47">
        <v>179</v>
      </c>
      <c r="H8" s="47">
        <v>142</v>
      </c>
      <c r="I8" s="47">
        <v>197</v>
      </c>
      <c r="J8" s="47">
        <v>174</v>
      </c>
      <c r="K8" s="47">
        <v>136</v>
      </c>
      <c r="L8" s="48">
        <v>134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  <c r="Y8" s="47">
        <v>153</v>
      </c>
      <c r="Z8" s="47">
        <v>173</v>
      </c>
      <c r="AA8" s="47">
        <v>156</v>
      </c>
      <c r="AB8" s="47">
        <v>172</v>
      </c>
      <c r="AC8" s="47">
        <v>134</v>
      </c>
      <c r="AD8" s="47">
        <v>149</v>
      </c>
      <c r="AE8" s="47">
        <v>224</v>
      </c>
      <c r="AF8" s="47">
        <v>208</v>
      </c>
      <c r="AG8" s="47">
        <v>151</v>
      </c>
      <c r="AH8" s="47">
        <v>171</v>
      </c>
      <c r="AI8" s="47">
        <v>203</v>
      </c>
      <c r="AJ8" s="47">
        <v>207</v>
      </c>
      <c r="AK8" s="47">
        <v>170</v>
      </c>
      <c r="AL8" s="47">
        <v>205</v>
      </c>
      <c r="AM8" s="47">
        <v>176</v>
      </c>
      <c r="AN8" s="47">
        <v>137</v>
      </c>
      <c r="AO8" s="47"/>
      <c r="AP8" s="47">
        <v>204</v>
      </c>
      <c r="AQ8" s="47">
        <v>142</v>
      </c>
      <c r="AR8" s="47">
        <v>178</v>
      </c>
      <c r="AS8" s="47">
        <v>162</v>
      </c>
      <c r="AT8" s="47">
        <v>148</v>
      </c>
      <c r="AU8" s="47">
        <v>180</v>
      </c>
      <c r="AV8" s="47">
        <v>167</v>
      </c>
      <c r="AW8" s="47">
        <v>179</v>
      </c>
      <c r="AX8" s="47">
        <v>179</v>
      </c>
      <c r="AY8" s="47">
        <v>191</v>
      </c>
      <c r="AZ8" s="47">
        <v>194</v>
      </c>
      <c r="BA8" s="47">
        <v>168</v>
      </c>
      <c r="BB8" s="47">
        <v>208</v>
      </c>
      <c r="BC8" s="46">
        <f>SUM(E8:N8)</f>
        <v>1319</v>
      </c>
      <c r="BD8" s="46">
        <f>SUM(O8:X8)</f>
        <v>0</v>
      </c>
      <c r="BE8" s="46">
        <f>SUM(Y8:AH8)</f>
        <v>1691</v>
      </c>
      <c r="BF8" s="46">
        <f>SUM(AI8:AR8)</f>
        <v>1622</v>
      </c>
      <c r="BG8" s="46">
        <f>SUM(AS8:BB8)</f>
        <v>1776</v>
      </c>
      <c r="BH8" s="46">
        <f>SUM(BC8:BG8)</f>
        <v>6408</v>
      </c>
      <c r="BI8" s="46">
        <f>COUNT(E8:BB8)</f>
        <v>37</v>
      </c>
      <c r="BJ8" s="49">
        <f>(BH8/BI8)</f>
        <v>173.1891891891892</v>
      </c>
    </row>
    <row r="9" spans="1:62" ht="13.5">
      <c r="A9" s="46">
        <v>6</v>
      </c>
      <c r="B9" s="62">
        <v>666</v>
      </c>
      <c r="C9" s="63" t="s">
        <v>61</v>
      </c>
      <c r="D9" s="52" t="s">
        <v>60</v>
      </c>
      <c r="E9" s="47">
        <v>179</v>
      </c>
      <c r="F9" s="47">
        <v>165</v>
      </c>
      <c r="G9" s="47">
        <v>163</v>
      </c>
      <c r="H9" s="47">
        <v>194</v>
      </c>
      <c r="I9" s="47">
        <v>180</v>
      </c>
      <c r="J9" s="47">
        <v>177</v>
      </c>
      <c r="K9" s="47"/>
      <c r="L9" s="48"/>
      <c r="M9" s="47"/>
      <c r="N9" s="47"/>
      <c r="O9" s="47">
        <v>166</v>
      </c>
      <c r="P9" s="47">
        <v>168</v>
      </c>
      <c r="Q9" s="47">
        <v>209</v>
      </c>
      <c r="R9" s="47">
        <v>133</v>
      </c>
      <c r="S9" s="47">
        <v>127</v>
      </c>
      <c r="T9" s="48">
        <v>169</v>
      </c>
      <c r="U9" s="47">
        <v>213</v>
      </c>
      <c r="V9" s="47">
        <v>156</v>
      </c>
      <c r="W9" s="47">
        <v>172</v>
      </c>
      <c r="X9" s="48">
        <v>180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>
        <v>193</v>
      </c>
      <c r="AJ9" s="47">
        <v>204</v>
      </c>
      <c r="AK9" s="47">
        <v>173</v>
      </c>
      <c r="AL9" s="47">
        <v>167</v>
      </c>
      <c r="AM9" s="47">
        <v>132</v>
      </c>
      <c r="AN9" s="47">
        <v>182</v>
      </c>
      <c r="AO9" s="47">
        <v>219</v>
      </c>
      <c r="AP9" s="47">
        <v>190</v>
      </c>
      <c r="AQ9" s="47">
        <v>194</v>
      </c>
      <c r="AR9" s="47">
        <v>164</v>
      </c>
      <c r="AS9" s="47">
        <v>167</v>
      </c>
      <c r="AT9" s="47">
        <v>177</v>
      </c>
      <c r="AU9" s="47">
        <v>181</v>
      </c>
      <c r="AV9" s="47">
        <v>155</v>
      </c>
      <c r="AW9" s="47">
        <v>128</v>
      </c>
      <c r="AX9" s="47">
        <v>166</v>
      </c>
      <c r="AY9" s="47">
        <v>180</v>
      </c>
      <c r="AZ9" s="47">
        <v>146</v>
      </c>
      <c r="BA9" s="47">
        <v>171</v>
      </c>
      <c r="BB9" s="47">
        <v>167</v>
      </c>
      <c r="BC9" s="46">
        <f>SUM(E9:N9)</f>
        <v>1058</v>
      </c>
      <c r="BD9" s="46">
        <f>SUM(O9:X9)</f>
        <v>1693</v>
      </c>
      <c r="BE9" s="46">
        <f>SUM(Y9:AH9)</f>
        <v>0</v>
      </c>
      <c r="BF9" s="46">
        <f>SUM(AI9:AR9)</f>
        <v>1818</v>
      </c>
      <c r="BG9" s="46">
        <f>SUM(AS9:BB9)</f>
        <v>1638</v>
      </c>
      <c r="BH9" s="46">
        <f>SUM(BC9:BG9)</f>
        <v>6207</v>
      </c>
      <c r="BI9" s="46">
        <f>COUNT(E9:BB9)</f>
        <v>36</v>
      </c>
      <c r="BJ9" s="49">
        <f>(BH9/BI9)</f>
        <v>172.41666666666666</v>
      </c>
    </row>
    <row r="10" spans="1:63" ht="13.5">
      <c r="A10" s="46">
        <v>7</v>
      </c>
      <c r="B10" s="62">
        <v>984</v>
      </c>
      <c r="C10" s="63" t="s">
        <v>50</v>
      </c>
      <c r="D10" s="56" t="s">
        <v>51</v>
      </c>
      <c r="E10" s="47">
        <v>193</v>
      </c>
      <c r="F10" s="47">
        <v>182</v>
      </c>
      <c r="G10" s="47">
        <v>191</v>
      </c>
      <c r="H10" s="47">
        <v>201</v>
      </c>
      <c r="I10" s="47">
        <v>136</v>
      </c>
      <c r="J10" s="47">
        <v>192</v>
      </c>
      <c r="K10" s="47">
        <v>236</v>
      </c>
      <c r="L10" s="48">
        <v>210</v>
      </c>
      <c r="M10" s="47"/>
      <c r="N10" s="47"/>
      <c r="O10" s="47"/>
      <c r="P10" s="47"/>
      <c r="Q10" s="47"/>
      <c r="R10" s="47"/>
      <c r="S10" s="47">
        <v>154</v>
      </c>
      <c r="T10" s="47">
        <v>190</v>
      </c>
      <c r="U10" s="47">
        <v>148</v>
      </c>
      <c r="V10" s="47">
        <v>145</v>
      </c>
      <c r="W10" s="47">
        <v>181</v>
      </c>
      <c r="X10" s="48">
        <v>172</v>
      </c>
      <c r="Y10" s="47">
        <v>156</v>
      </c>
      <c r="Z10" s="47">
        <v>111</v>
      </c>
      <c r="AA10" s="47"/>
      <c r="AB10" s="47"/>
      <c r="AC10" s="47">
        <v>126</v>
      </c>
      <c r="AD10" s="47">
        <v>117</v>
      </c>
      <c r="AE10" s="47"/>
      <c r="AF10" s="47"/>
      <c r="AG10" s="47">
        <v>171</v>
      </c>
      <c r="AH10" s="47">
        <v>188</v>
      </c>
      <c r="AI10" s="47">
        <v>164</v>
      </c>
      <c r="AJ10" s="47">
        <v>165</v>
      </c>
      <c r="AK10" s="47">
        <v>175</v>
      </c>
      <c r="AL10" s="47">
        <v>194</v>
      </c>
      <c r="AM10" s="47"/>
      <c r="AN10" s="47"/>
      <c r="AO10" s="47">
        <v>182</v>
      </c>
      <c r="AP10" s="47">
        <v>234</v>
      </c>
      <c r="AQ10" s="47">
        <v>153</v>
      </c>
      <c r="AR10" s="47">
        <v>227</v>
      </c>
      <c r="AS10" s="47">
        <v>194</v>
      </c>
      <c r="AT10" s="47">
        <v>160</v>
      </c>
      <c r="AU10" s="47"/>
      <c r="AV10" s="47">
        <v>153</v>
      </c>
      <c r="AW10" s="47">
        <v>137</v>
      </c>
      <c r="AX10" s="47">
        <v>156</v>
      </c>
      <c r="AY10" s="47">
        <v>122</v>
      </c>
      <c r="AZ10" s="47"/>
      <c r="BA10" s="47"/>
      <c r="BB10" s="47"/>
      <c r="BC10" s="46">
        <f>SUM(E10:N10)</f>
        <v>1541</v>
      </c>
      <c r="BD10" s="46">
        <f>SUM(O10:X10)</f>
        <v>990</v>
      </c>
      <c r="BE10" s="46">
        <f>SUM(Y10:AH10)</f>
        <v>869</v>
      </c>
      <c r="BF10" s="46">
        <f>SUM(AI10:AR10)</f>
        <v>1494</v>
      </c>
      <c r="BG10" s="46">
        <f>SUM(AS10:BB10)</f>
        <v>922</v>
      </c>
      <c r="BH10" s="46">
        <f>SUM(BC10:BG10)</f>
        <v>5816</v>
      </c>
      <c r="BI10" s="46">
        <f>COUNT(E10:BB10)</f>
        <v>34</v>
      </c>
      <c r="BJ10" s="49">
        <f>(BH10/BI10)</f>
        <v>171.05882352941177</v>
      </c>
      <c r="BK10" s="50"/>
    </row>
    <row r="11" spans="1:63" s="43" customFormat="1" ht="13.5">
      <c r="A11" s="46">
        <v>8</v>
      </c>
      <c r="B11" s="48">
        <v>2715</v>
      </c>
      <c r="C11" s="56" t="s">
        <v>49</v>
      </c>
      <c r="D11" s="56" t="s">
        <v>51</v>
      </c>
      <c r="E11" s="48"/>
      <c r="F11" s="48"/>
      <c r="G11" s="48"/>
      <c r="H11" s="48"/>
      <c r="I11" s="48">
        <v>145</v>
      </c>
      <c r="J11" s="48">
        <v>120</v>
      </c>
      <c r="K11" s="48">
        <v>155</v>
      </c>
      <c r="L11" s="48">
        <v>212</v>
      </c>
      <c r="M11" s="48">
        <v>173</v>
      </c>
      <c r="N11" s="48">
        <v>215</v>
      </c>
      <c r="O11" s="48">
        <v>186</v>
      </c>
      <c r="P11" s="48">
        <v>142</v>
      </c>
      <c r="Q11" s="48"/>
      <c r="R11" s="48"/>
      <c r="S11" s="48">
        <v>150</v>
      </c>
      <c r="T11" s="48">
        <v>207</v>
      </c>
      <c r="U11" s="48">
        <v>204</v>
      </c>
      <c r="V11" s="48">
        <v>157</v>
      </c>
      <c r="W11" s="48">
        <v>213</v>
      </c>
      <c r="X11" s="48">
        <v>145</v>
      </c>
      <c r="Y11" s="48"/>
      <c r="Z11" s="48">
        <v>134</v>
      </c>
      <c r="AA11" s="48">
        <v>145</v>
      </c>
      <c r="AB11" s="48">
        <v>174</v>
      </c>
      <c r="AC11" s="48">
        <v>144</v>
      </c>
      <c r="AD11" s="48">
        <v>126</v>
      </c>
      <c r="AE11" s="48">
        <v>203</v>
      </c>
      <c r="AF11" s="48">
        <v>139</v>
      </c>
      <c r="AG11" s="48"/>
      <c r="AH11" s="48"/>
      <c r="AI11" s="48"/>
      <c r="AJ11" s="48"/>
      <c r="AK11" s="48"/>
      <c r="AL11" s="48"/>
      <c r="AM11" s="48">
        <v>220</v>
      </c>
      <c r="AN11" s="48">
        <v>239</v>
      </c>
      <c r="AO11" s="48">
        <v>214</v>
      </c>
      <c r="AP11" s="48">
        <v>173</v>
      </c>
      <c r="AQ11" s="48">
        <v>149</v>
      </c>
      <c r="AR11" s="48">
        <v>157</v>
      </c>
      <c r="AS11" s="48">
        <v>148</v>
      </c>
      <c r="AT11" s="48">
        <v>190</v>
      </c>
      <c r="AU11" s="48">
        <v>196</v>
      </c>
      <c r="AV11" s="48">
        <v>155</v>
      </c>
      <c r="AW11" s="48"/>
      <c r="AX11" s="48"/>
      <c r="AY11" s="48">
        <v>170</v>
      </c>
      <c r="AZ11" s="48">
        <v>120</v>
      </c>
      <c r="BA11" s="48"/>
      <c r="BB11" s="48">
        <v>187</v>
      </c>
      <c r="BC11" s="46">
        <f>SUM(E11:N11)</f>
        <v>1020</v>
      </c>
      <c r="BD11" s="46">
        <f>SUM(O11:X11)</f>
        <v>1404</v>
      </c>
      <c r="BE11" s="46">
        <f>SUM(Y11:AH11)</f>
        <v>1065</v>
      </c>
      <c r="BF11" s="46">
        <f>SUM(AI11:AR11)</f>
        <v>1152</v>
      </c>
      <c r="BG11" s="46">
        <f>SUM(AS11:BB11)</f>
        <v>1166</v>
      </c>
      <c r="BH11" s="46">
        <f>SUM(BC11:BG11)</f>
        <v>5807</v>
      </c>
      <c r="BI11" s="53">
        <f>COUNT(E11:BB11)</f>
        <v>34</v>
      </c>
      <c r="BJ11" s="54">
        <f>(BH11/BI11)</f>
        <v>170.7941176470588</v>
      </c>
      <c r="BK11" s="50"/>
    </row>
    <row r="12" spans="1:63" s="43" customFormat="1" ht="13.5">
      <c r="A12" s="46">
        <v>9</v>
      </c>
      <c r="B12" s="48">
        <v>1620</v>
      </c>
      <c r="C12" s="56" t="s">
        <v>62</v>
      </c>
      <c r="D12" s="56" t="s">
        <v>60</v>
      </c>
      <c r="E12" s="48">
        <v>174</v>
      </c>
      <c r="F12" s="48">
        <v>223</v>
      </c>
      <c r="G12" s="48">
        <v>191</v>
      </c>
      <c r="H12" s="48">
        <v>178</v>
      </c>
      <c r="I12" s="48">
        <v>194</v>
      </c>
      <c r="J12" s="48">
        <v>216</v>
      </c>
      <c r="K12" s="48">
        <v>215</v>
      </c>
      <c r="L12" s="48">
        <v>174</v>
      </c>
      <c r="M12" s="48">
        <v>163</v>
      </c>
      <c r="N12" s="48">
        <v>161</v>
      </c>
      <c r="O12" s="48">
        <v>175</v>
      </c>
      <c r="P12" s="48">
        <v>138</v>
      </c>
      <c r="Q12" s="48"/>
      <c r="R12" s="48"/>
      <c r="S12" s="48"/>
      <c r="T12" s="48"/>
      <c r="U12" s="48">
        <v>185</v>
      </c>
      <c r="V12" s="48">
        <v>142</v>
      </c>
      <c r="W12" s="48">
        <v>162</v>
      </c>
      <c r="X12" s="48">
        <v>161</v>
      </c>
      <c r="Y12" s="48">
        <v>154</v>
      </c>
      <c r="Z12" s="48">
        <v>155</v>
      </c>
      <c r="AA12" s="48">
        <v>171</v>
      </c>
      <c r="AB12" s="48">
        <v>140</v>
      </c>
      <c r="AC12" s="48">
        <v>168</v>
      </c>
      <c r="AD12" s="48">
        <v>156</v>
      </c>
      <c r="AE12" s="48">
        <v>155</v>
      </c>
      <c r="AF12" s="48">
        <v>134</v>
      </c>
      <c r="AG12" s="48">
        <v>149</v>
      </c>
      <c r="AH12" s="48">
        <v>195</v>
      </c>
      <c r="AI12" s="48">
        <v>171</v>
      </c>
      <c r="AJ12" s="48">
        <v>208</v>
      </c>
      <c r="AK12" s="48">
        <v>193</v>
      </c>
      <c r="AL12" s="48">
        <v>146</v>
      </c>
      <c r="AM12" s="48">
        <v>169</v>
      </c>
      <c r="AN12" s="48">
        <v>153</v>
      </c>
      <c r="AO12" s="48">
        <v>121</v>
      </c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6">
        <f>SUM(E12:N12)</f>
        <v>1889</v>
      </c>
      <c r="BD12" s="46">
        <f>SUM(O12:X12)</f>
        <v>963</v>
      </c>
      <c r="BE12" s="46">
        <f>SUM(Y12:AH12)</f>
        <v>1577</v>
      </c>
      <c r="BF12" s="46">
        <f>SUM(AI12:AR12)</f>
        <v>1161</v>
      </c>
      <c r="BG12" s="46">
        <f>SUM(AS12:BB12)</f>
        <v>0</v>
      </c>
      <c r="BH12" s="46">
        <f>SUM(BC12:BG12)</f>
        <v>5590</v>
      </c>
      <c r="BI12" s="53">
        <f>COUNT(E12:BB12)</f>
        <v>33</v>
      </c>
      <c r="BJ12" s="54">
        <f>(BH12/BI12)</f>
        <v>169.3939393939394</v>
      </c>
      <c r="BK12" s="42"/>
    </row>
    <row r="13" spans="1:63" s="43" customFormat="1" ht="13.5">
      <c r="A13" s="46">
        <v>10</v>
      </c>
      <c r="B13" s="47">
        <v>2412</v>
      </c>
      <c r="C13" s="52" t="s">
        <v>74</v>
      </c>
      <c r="D13" s="52" t="s">
        <v>73</v>
      </c>
      <c r="E13" s="47">
        <v>194</v>
      </c>
      <c r="F13" s="47">
        <v>150</v>
      </c>
      <c r="G13" s="47"/>
      <c r="H13" s="47"/>
      <c r="I13" s="47"/>
      <c r="J13" s="47"/>
      <c r="K13" s="47">
        <v>199</v>
      </c>
      <c r="L13" s="48">
        <v>185</v>
      </c>
      <c r="M13" s="47">
        <v>197</v>
      </c>
      <c r="N13" s="47">
        <v>170</v>
      </c>
      <c r="O13" s="47">
        <v>139</v>
      </c>
      <c r="P13" s="47">
        <v>128</v>
      </c>
      <c r="Q13" s="47">
        <v>154</v>
      </c>
      <c r="R13" s="47">
        <v>145</v>
      </c>
      <c r="S13" s="47">
        <v>170</v>
      </c>
      <c r="T13" s="47">
        <v>169</v>
      </c>
      <c r="U13" s="48">
        <v>183</v>
      </c>
      <c r="V13" s="48">
        <v>174</v>
      </c>
      <c r="W13" s="48"/>
      <c r="X13" s="48">
        <v>153</v>
      </c>
      <c r="Y13" s="48">
        <v>130</v>
      </c>
      <c r="Z13" s="48">
        <v>163</v>
      </c>
      <c r="AA13" s="48"/>
      <c r="AB13" s="48"/>
      <c r="AC13" s="48"/>
      <c r="AD13" s="48">
        <v>177</v>
      </c>
      <c r="AE13" s="48">
        <v>145</v>
      </c>
      <c r="AF13" s="48">
        <v>206</v>
      </c>
      <c r="AG13" s="48">
        <v>151</v>
      </c>
      <c r="AH13" s="48">
        <v>168</v>
      </c>
      <c r="AI13" s="48">
        <v>212</v>
      </c>
      <c r="AJ13" s="48">
        <v>224</v>
      </c>
      <c r="AK13" s="48">
        <v>189</v>
      </c>
      <c r="AL13" s="48">
        <v>190</v>
      </c>
      <c r="AM13" s="48">
        <v>184</v>
      </c>
      <c r="AN13" s="48">
        <v>189</v>
      </c>
      <c r="AO13" s="48">
        <v>164</v>
      </c>
      <c r="AP13" s="48"/>
      <c r="AQ13" s="48"/>
      <c r="AR13" s="48"/>
      <c r="AS13" s="48">
        <v>126</v>
      </c>
      <c r="AT13" s="48">
        <v>146</v>
      </c>
      <c r="AU13" s="47"/>
      <c r="AV13" s="47"/>
      <c r="AW13" s="47"/>
      <c r="AX13" s="47"/>
      <c r="AY13" s="47">
        <v>144</v>
      </c>
      <c r="AZ13" s="47">
        <v>159</v>
      </c>
      <c r="BA13" s="47">
        <v>155</v>
      </c>
      <c r="BB13" s="47">
        <v>170</v>
      </c>
      <c r="BC13" s="46">
        <f>SUM(E13:N13)</f>
        <v>1095</v>
      </c>
      <c r="BD13" s="46">
        <f>SUM(O13:X13)</f>
        <v>1415</v>
      </c>
      <c r="BE13" s="46">
        <f>SUM(Y13:AH13)</f>
        <v>1140</v>
      </c>
      <c r="BF13" s="46">
        <f>SUM(AI13:AR13)</f>
        <v>1352</v>
      </c>
      <c r="BG13" s="46">
        <f>SUM(AS13:BB13)</f>
        <v>900</v>
      </c>
      <c r="BH13" s="46">
        <f>SUM(BC13:BG13)</f>
        <v>5902</v>
      </c>
      <c r="BI13" s="46">
        <f>COUNT(E13:BB13)</f>
        <v>35</v>
      </c>
      <c r="BJ13" s="49">
        <f>(BH13/BI13)</f>
        <v>168.62857142857143</v>
      </c>
      <c r="BK13" s="42"/>
    </row>
    <row r="14" spans="1:63" s="43" customFormat="1" ht="13.5">
      <c r="A14" s="46">
        <v>11</v>
      </c>
      <c r="B14" s="47">
        <v>3592</v>
      </c>
      <c r="C14" s="52" t="s">
        <v>68</v>
      </c>
      <c r="D14" s="52" t="s">
        <v>67</v>
      </c>
      <c r="E14" s="47">
        <v>169</v>
      </c>
      <c r="F14" s="47">
        <v>185</v>
      </c>
      <c r="G14" s="47">
        <v>205</v>
      </c>
      <c r="H14" s="47">
        <v>243</v>
      </c>
      <c r="I14" s="47">
        <v>183</v>
      </c>
      <c r="J14" s="47">
        <v>211</v>
      </c>
      <c r="K14" s="47">
        <v>152</v>
      </c>
      <c r="L14" s="48">
        <v>228</v>
      </c>
      <c r="M14" s="47">
        <v>189</v>
      </c>
      <c r="N14" s="47">
        <v>172</v>
      </c>
      <c r="O14" s="47">
        <v>149</v>
      </c>
      <c r="P14" s="47">
        <v>200</v>
      </c>
      <c r="Q14" s="47">
        <v>174</v>
      </c>
      <c r="R14" s="47">
        <v>194</v>
      </c>
      <c r="S14" s="47">
        <v>172</v>
      </c>
      <c r="T14" s="47">
        <v>154</v>
      </c>
      <c r="U14" s="48">
        <v>180</v>
      </c>
      <c r="V14" s="48">
        <v>162</v>
      </c>
      <c r="W14" s="48">
        <v>147</v>
      </c>
      <c r="X14" s="48">
        <v>156</v>
      </c>
      <c r="Y14" s="48">
        <v>110</v>
      </c>
      <c r="Z14" s="48">
        <v>162</v>
      </c>
      <c r="AA14" s="48">
        <v>180</v>
      </c>
      <c r="AB14" s="48">
        <v>189</v>
      </c>
      <c r="AC14" s="48">
        <v>157</v>
      </c>
      <c r="AD14" s="48">
        <v>173</v>
      </c>
      <c r="AE14" s="48">
        <v>132</v>
      </c>
      <c r="AF14" s="48">
        <v>147</v>
      </c>
      <c r="AG14" s="48">
        <v>146</v>
      </c>
      <c r="AH14" s="48">
        <v>163</v>
      </c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>
        <v>123</v>
      </c>
      <c r="AT14" s="48">
        <v>156</v>
      </c>
      <c r="AU14" s="47">
        <v>178</v>
      </c>
      <c r="AV14" s="47">
        <v>159</v>
      </c>
      <c r="AW14" s="47">
        <v>164</v>
      </c>
      <c r="AX14" s="47">
        <v>140</v>
      </c>
      <c r="AY14" s="47">
        <v>141</v>
      </c>
      <c r="AZ14" s="47">
        <v>180</v>
      </c>
      <c r="BA14" s="47">
        <v>150</v>
      </c>
      <c r="BB14" s="47">
        <v>153</v>
      </c>
      <c r="BC14" s="46">
        <f>SUM(E14:N14)</f>
        <v>1937</v>
      </c>
      <c r="BD14" s="46">
        <f>SUM(O14:X14)</f>
        <v>1688</v>
      </c>
      <c r="BE14" s="46">
        <f>SUM(Y14:AH14)</f>
        <v>1559</v>
      </c>
      <c r="BF14" s="46">
        <f>SUM(AI14:AR14)</f>
        <v>0</v>
      </c>
      <c r="BG14" s="46">
        <f>SUM(AS14:BB14)</f>
        <v>1544</v>
      </c>
      <c r="BH14" s="46">
        <f>SUM(BC14:BG14)</f>
        <v>6728</v>
      </c>
      <c r="BI14" s="46">
        <f>COUNT(E14:BB14)</f>
        <v>40</v>
      </c>
      <c r="BJ14" s="49">
        <f>(BH14/BI14)</f>
        <v>168.2</v>
      </c>
      <c r="BK14" s="50"/>
    </row>
    <row r="15" spans="1:63" s="43" customFormat="1" ht="13.5">
      <c r="A15" s="46">
        <v>12</v>
      </c>
      <c r="B15" s="48">
        <v>3621</v>
      </c>
      <c r="C15" s="56" t="s">
        <v>47</v>
      </c>
      <c r="D15" s="56" t="s">
        <v>51</v>
      </c>
      <c r="E15" s="48">
        <v>214</v>
      </c>
      <c r="F15" s="48">
        <v>131</v>
      </c>
      <c r="G15" s="48">
        <v>167</v>
      </c>
      <c r="H15" s="48">
        <v>157</v>
      </c>
      <c r="I15" s="48"/>
      <c r="J15" s="48">
        <v>159</v>
      </c>
      <c r="K15" s="48">
        <v>194</v>
      </c>
      <c r="L15" s="48">
        <v>191</v>
      </c>
      <c r="M15" s="48">
        <v>191</v>
      </c>
      <c r="N15" s="48">
        <v>168</v>
      </c>
      <c r="O15" s="48">
        <v>203</v>
      </c>
      <c r="P15" s="48">
        <v>140</v>
      </c>
      <c r="Q15" s="48">
        <v>157</v>
      </c>
      <c r="R15" s="48">
        <v>114</v>
      </c>
      <c r="S15" s="48"/>
      <c r="T15" s="48"/>
      <c r="U15" s="48">
        <v>142</v>
      </c>
      <c r="V15" s="48">
        <v>170</v>
      </c>
      <c r="W15" s="48">
        <v>188</v>
      </c>
      <c r="X15" s="48">
        <v>144</v>
      </c>
      <c r="Y15" s="48">
        <v>123</v>
      </c>
      <c r="Z15" s="48"/>
      <c r="AA15" s="48">
        <v>171</v>
      </c>
      <c r="AB15" s="48">
        <v>174</v>
      </c>
      <c r="AC15" s="48">
        <v>140</v>
      </c>
      <c r="AD15" s="48">
        <v>162</v>
      </c>
      <c r="AE15" s="48">
        <v>142</v>
      </c>
      <c r="AF15" s="48">
        <v>183</v>
      </c>
      <c r="AG15" s="48">
        <v>176</v>
      </c>
      <c r="AH15" s="48">
        <v>158</v>
      </c>
      <c r="AI15" s="48">
        <v>180</v>
      </c>
      <c r="AJ15" s="48">
        <v>178</v>
      </c>
      <c r="AK15" s="48">
        <v>171</v>
      </c>
      <c r="AL15" s="48">
        <v>207</v>
      </c>
      <c r="AM15" s="48">
        <v>168</v>
      </c>
      <c r="AN15" s="48">
        <v>168</v>
      </c>
      <c r="AO15" s="48"/>
      <c r="AP15" s="48"/>
      <c r="AQ15" s="48"/>
      <c r="AR15" s="48"/>
      <c r="AS15" s="48">
        <v>200</v>
      </c>
      <c r="AT15" s="48">
        <v>161</v>
      </c>
      <c r="AU15" s="48">
        <v>155</v>
      </c>
      <c r="AV15" s="48">
        <v>171</v>
      </c>
      <c r="AW15" s="48"/>
      <c r="AX15" s="48"/>
      <c r="AY15" s="48">
        <v>179</v>
      </c>
      <c r="AZ15" s="48">
        <v>190</v>
      </c>
      <c r="BA15" s="48">
        <v>155</v>
      </c>
      <c r="BB15" s="48">
        <v>171</v>
      </c>
      <c r="BC15" s="46">
        <f>SUM(E15:N15)</f>
        <v>1572</v>
      </c>
      <c r="BD15" s="46">
        <f>SUM(O15:X15)</f>
        <v>1258</v>
      </c>
      <c r="BE15" s="46">
        <f>SUM(Y15:AH15)</f>
        <v>1429</v>
      </c>
      <c r="BF15" s="46">
        <f>SUM(AI15:AR15)</f>
        <v>1072</v>
      </c>
      <c r="BG15" s="46">
        <f>SUM(AS15:BB15)</f>
        <v>1382</v>
      </c>
      <c r="BH15" s="46">
        <f>SUM(BC15:BG15)</f>
        <v>6713</v>
      </c>
      <c r="BI15" s="53">
        <f>COUNT(E15:BB15)</f>
        <v>40</v>
      </c>
      <c r="BJ15" s="54">
        <f>(BH15/BI15)</f>
        <v>167.825</v>
      </c>
      <c r="BK15" s="42"/>
    </row>
    <row r="16" spans="1:63" s="43" customFormat="1" ht="13.5">
      <c r="A16" s="46">
        <v>13</v>
      </c>
      <c r="B16" s="47">
        <v>3492</v>
      </c>
      <c r="C16" s="52" t="s">
        <v>48</v>
      </c>
      <c r="D16" s="56" t="s">
        <v>51</v>
      </c>
      <c r="E16" s="47">
        <v>167</v>
      </c>
      <c r="F16" s="47">
        <v>211</v>
      </c>
      <c r="G16" s="47">
        <v>170</v>
      </c>
      <c r="H16" s="47">
        <v>192</v>
      </c>
      <c r="I16" s="47">
        <v>145</v>
      </c>
      <c r="J16" s="47">
        <v>169</v>
      </c>
      <c r="K16" s="47">
        <v>146</v>
      </c>
      <c r="L16" s="48"/>
      <c r="M16" s="47">
        <v>203</v>
      </c>
      <c r="N16" s="47">
        <v>204</v>
      </c>
      <c r="O16" s="47">
        <v>172</v>
      </c>
      <c r="P16" s="47">
        <v>176</v>
      </c>
      <c r="Q16" s="47">
        <v>147</v>
      </c>
      <c r="R16" s="47">
        <v>191</v>
      </c>
      <c r="S16" s="47">
        <v>173</v>
      </c>
      <c r="T16" s="47">
        <v>171</v>
      </c>
      <c r="U16" s="48">
        <v>144</v>
      </c>
      <c r="V16" s="48"/>
      <c r="W16" s="48"/>
      <c r="X16" s="48"/>
      <c r="Y16" s="48">
        <v>178</v>
      </c>
      <c r="Z16" s="48">
        <v>141</v>
      </c>
      <c r="AA16" s="48">
        <v>159</v>
      </c>
      <c r="AB16" s="48">
        <v>128</v>
      </c>
      <c r="AC16" s="48"/>
      <c r="AD16" s="48">
        <v>142</v>
      </c>
      <c r="AE16" s="48">
        <v>156</v>
      </c>
      <c r="AF16" s="48">
        <v>117</v>
      </c>
      <c r="AG16" s="48">
        <v>133</v>
      </c>
      <c r="AH16" s="48">
        <v>151</v>
      </c>
      <c r="AI16" s="48">
        <v>204</v>
      </c>
      <c r="AJ16" s="48">
        <v>181</v>
      </c>
      <c r="AK16" s="48">
        <v>138</v>
      </c>
      <c r="AL16" s="48">
        <v>222</v>
      </c>
      <c r="AM16" s="48">
        <v>178</v>
      </c>
      <c r="AN16" s="48">
        <v>170</v>
      </c>
      <c r="AO16" s="48">
        <v>175</v>
      </c>
      <c r="AP16" s="48">
        <v>145</v>
      </c>
      <c r="AQ16" s="48"/>
      <c r="AR16" s="48">
        <v>195</v>
      </c>
      <c r="AS16" s="48">
        <v>154</v>
      </c>
      <c r="AT16" s="48">
        <v>175</v>
      </c>
      <c r="AU16" s="47">
        <v>222</v>
      </c>
      <c r="AV16" s="52">
        <v>170</v>
      </c>
      <c r="AW16" s="47">
        <v>172</v>
      </c>
      <c r="AX16" s="47">
        <v>182</v>
      </c>
      <c r="AY16" s="47">
        <v>166</v>
      </c>
      <c r="AZ16" s="47">
        <v>144</v>
      </c>
      <c r="BA16" s="47">
        <v>129</v>
      </c>
      <c r="BB16" s="47"/>
      <c r="BC16" s="46">
        <f>SUM(E16:N16)</f>
        <v>1607</v>
      </c>
      <c r="BD16" s="46">
        <f>SUM(O16:X16)</f>
        <v>1174</v>
      </c>
      <c r="BE16" s="46">
        <f>SUM(Y16:AH16)</f>
        <v>1305</v>
      </c>
      <c r="BF16" s="46">
        <f>SUM(AI16:AR16)</f>
        <v>1608</v>
      </c>
      <c r="BG16" s="46">
        <f>SUM(AS16:BB16)</f>
        <v>1514</v>
      </c>
      <c r="BH16" s="46">
        <f>SUM(BC16:BG16)</f>
        <v>7208</v>
      </c>
      <c r="BI16" s="46">
        <f>COUNT(E16:BB16)</f>
        <v>43</v>
      </c>
      <c r="BJ16" s="49">
        <f>(BH16/BI16)</f>
        <v>167.62790697674419</v>
      </c>
      <c r="BK16" s="42"/>
    </row>
    <row r="17" spans="1:63" s="43" customFormat="1" ht="13.5">
      <c r="A17" s="46">
        <v>14</v>
      </c>
      <c r="B17" s="47">
        <v>38</v>
      </c>
      <c r="C17" s="52" t="s">
        <v>59</v>
      </c>
      <c r="D17" s="52" t="s">
        <v>60</v>
      </c>
      <c r="E17" s="47">
        <v>174</v>
      </c>
      <c r="F17" s="47">
        <v>158</v>
      </c>
      <c r="G17" s="47">
        <v>147</v>
      </c>
      <c r="H17" s="47">
        <v>180</v>
      </c>
      <c r="I17" s="47">
        <v>181</v>
      </c>
      <c r="J17" s="47">
        <v>156</v>
      </c>
      <c r="K17" s="47">
        <v>189</v>
      </c>
      <c r="L17" s="48">
        <v>171</v>
      </c>
      <c r="M17" s="47">
        <v>189</v>
      </c>
      <c r="N17" s="47">
        <v>160</v>
      </c>
      <c r="O17" s="47">
        <v>138</v>
      </c>
      <c r="P17" s="47">
        <v>135</v>
      </c>
      <c r="Q17" s="47">
        <v>179</v>
      </c>
      <c r="R17" s="47">
        <v>134</v>
      </c>
      <c r="S17" s="47">
        <v>166</v>
      </c>
      <c r="T17" s="47">
        <v>173</v>
      </c>
      <c r="U17" s="47">
        <v>173</v>
      </c>
      <c r="V17" s="47">
        <v>176</v>
      </c>
      <c r="W17" s="47">
        <v>182</v>
      </c>
      <c r="X17" s="48">
        <v>159</v>
      </c>
      <c r="Y17" s="47">
        <v>201</v>
      </c>
      <c r="Z17" s="47">
        <v>172</v>
      </c>
      <c r="AA17" s="47">
        <v>139</v>
      </c>
      <c r="AB17" s="47">
        <v>154</v>
      </c>
      <c r="AC17" s="47">
        <v>134</v>
      </c>
      <c r="AD17" s="47">
        <v>175</v>
      </c>
      <c r="AE17" s="47">
        <v>200</v>
      </c>
      <c r="AF17" s="47">
        <v>179</v>
      </c>
      <c r="AG17" s="47">
        <v>132</v>
      </c>
      <c r="AH17" s="47">
        <v>175</v>
      </c>
      <c r="AI17" s="47">
        <v>174</v>
      </c>
      <c r="AJ17" s="47">
        <v>147</v>
      </c>
      <c r="AK17" s="47">
        <v>197</v>
      </c>
      <c r="AL17" s="47">
        <v>172</v>
      </c>
      <c r="AM17" s="47">
        <v>168</v>
      </c>
      <c r="AN17" s="47">
        <v>200</v>
      </c>
      <c r="AO17" s="47">
        <v>199</v>
      </c>
      <c r="AP17" s="47">
        <v>168</v>
      </c>
      <c r="AQ17" s="47">
        <v>138</v>
      </c>
      <c r="AR17" s="47">
        <v>182</v>
      </c>
      <c r="AS17" s="47">
        <v>173</v>
      </c>
      <c r="AT17" s="47">
        <v>147</v>
      </c>
      <c r="AU17" s="47">
        <v>182</v>
      </c>
      <c r="AV17" s="47">
        <v>165</v>
      </c>
      <c r="AW17" s="47">
        <v>123</v>
      </c>
      <c r="AX17" s="47">
        <v>152</v>
      </c>
      <c r="AY17" s="47">
        <v>166</v>
      </c>
      <c r="AZ17" s="47">
        <v>161</v>
      </c>
      <c r="BA17" s="47">
        <v>136</v>
      </c>
      <c r="BB17" s="47">
        <v>191</v>
      </c>
      <c r="BC17" s="46">
        <f>SUM(E17:N17)</f>
        <v>1705</v>
      </c>
      <c r="BD17" s="46">
        <f>SUM(O17:X17)</f>
        <v>1615</v>
      </c>
      <c r="BE17" s="46">
        <f>SUM(Y17:AH17)</f>
        <v>1661</v>
      </c>
      <c r="BF17" s="46">
        <f>SUM(AI17:AR17)</f>
        <v>1745</v>
      </c>
      <c r="BG17" s="46">
        <f>SUM(AS17:BB17)</f>
        <v>1596</v>
      </c>
      <c r="BH17" s="46">
        <f>SUM(BC17:BG17)</f>
        <v>8322</v>
      </c>
      <c r="BI17" s="46">
        <f>COUNT(E17:BB17)</f>
        <v>50</v>
      </c>
      <c r="BJ17" s="49">
        <f>(BH17/BI17)</f>
        <v>166.44</v>
      </c>
      <c r="BK17" s="50"/>
    </row>
    <row r="18" spans="1:63" ht="13.5">
      <c r="A18" s="46">
        <v>15</v>
      </c>
      <c r="B18" s="47">
        <v>3455</v>
      </c>
      <c r="C18" s="52" t="s">
        <v>76</v>
      </c>
      <c r="D18" s="52" t="s">
        <v>73</v>
      </c>
      <c r="E18" s="47"/>
      <c r="F18" s="47"/>
      <c r="G18" s="47"/>
      <c r="H18" s="47"/>
      <c r="I18" s="47"/>
      <c r="J18" s="47"/>
      <c r="K18" s="47">
        <v>157</v>
      </c>
      <c r="L18" s="48">
        <v>137</v>
      </c>
      <c r="M18" s="47">
        <v>156</v>
      </c>
      <c r="N18" s="47">
        <v>178</v>
      </c>
      <c r="O18" s="47"/>
      <c r="P18" s="47"/>
      <c r="Q18" s="47"/>
      <c r="R18" s="47"/>
      <c r="S18" s="47"/>
      <c r="T18" s="47"/>
      <c r="U18" s="47"/>
      <c r="V18" s="47"/>
      <c r="W18" s="47"/>
      <c r="X18" s="48"/>
      <c r="Y18" s="47"/>
      <c r="Z18" s="47"/>
      <c r="AA18" s="47">
        <v>154</v>
      </c>
      <c r="AB18" s="47">
        <v>128</v>
      </c>
      <c r="AC18" s="47"/>
      <c r="AD18" s="47"/>
      <c r="AE18" s="47"/>
      <c r="AF18" s="47"/>
      <c r="AG18" s="47">
        <v>146</v>
      </c>
      <c r="AH18" s="47">
        <v>166</v>
      </c>
      <c r="AI18" s="47">
        <v>202</v>
      </c>
      <c r="AJ18" s="47">
        <v>173</v>
      </c>
      <c r="AK18" s="47">
        <v>184</v>
      </c>
      <c r="AL18" s="47">
        <v>181</v>
      </c>
      <c r="AM18" s="47">
        <v>153</v>
      </c>
      <c r="AN18" s="47"/>
      <c r="AO18" s="47"/>
      <c r="AP18" s="47"/>
      <c r="AQ18" s="47">
        <v>179</v>
      </c>
      <c r="AR18" s="47">
        <v>164</v>
      </c>
      <c r="AS18" s="47"/>
      <c r="AT18" s="47"/>
      <c r="AU18" s="47">
        <v>146</v>
      </c>
      <c r="AV18" s="47">
        <v>151</v>
      </c>
      <c r="AW18" s="47">
        <v>191</v>
      </c>
      <c r="AX18" s="47">
        <v>160</v>
      </c>
      <c r="AY18" s="47">
        <v>169</v>
      </c>
      <c r="AZ18" s="47">
        <v>173</v>
      </c>
      <c r="BA18" s="47">
        <v>170</v>
      </c>
      <c r="BB18" s="47">
        <v>138</v>
      </c>
      <c r="BC18" s="46">
        <f>SUM(E18:N18)</f>
        <v>628</v>
      </c>
      <c r="BD18" s="46">
        <f>SUM(O18:X18)</f>
        <v>0</v>
      </c>
      <c r="BE18" s="46">
        <f>SUM(Y18:AH18)</f>
        <v>594</v>
      </c>
      <c r="BF18" s="46">
        <f>SUM(AI18:AR18)</f>
        <v>1236</v>
      </c>
      <c r="BG18" s="46">
        <f>SUM(AS18:BB18)</f>
        <v>1298</v>
      </c>
      <c r="BH18" s="46">
        <f>SUM(BC18:BG18)</f>
        <v>3756</v>
      </c>
      <c r="BI18" s="46">
        <f>COUNT(E18:BB18)</f>
        <v>23</v>
      </c>
      <c r="BJ18" s="49">
        <f>(BH18/BI18)</f>
        <v>163.30434782608697</v>
      </c>
      <c r="BK18" s="50"/>
    </row>
    <row r="19" spans="1:63" ht="13.5">
      <c r="A19" s="46">
        <v>16</v>
      </c>
      <c r="B19" s="47">
        <v>511</v>
      </c>
      <c r="C19" s="56" t="s">
        <v>66</v>
      </c>
      <c r="D19" s="56" t="s">
        <v>67</v>
      </c>
      <c r="E19" s="48">
        <v>202</v>
      </c>
      <c r="F19" s="48">
        <v>212</v>
      </c>
      <c r="G19" s="48">
        <v>177</v>
      </c>
      <c r="H19" s="48">
        <v>167</v>
      </c>
      <c r="I19" s="48"/>
      <c r="J19" s="48">
        <v>138</v>
      </c>
      <c r="K19" s="48"/>
      <c r="L19" s="48"/>
      <c r="M19" s="48"/>
      <c r="N19" s="48"/>
      <c r="O19" s="48">
        <v>159</v>
      </c>
      <c r="P19" s="48">
        <v>145</v>
      </c>
      <c r="Q19" s="48">
        <v>176</v>
      </c>
      <c r="R19" s="48">
        <v>140</v>
      </c>
      <c r="S19" s="48">
        <v>122</v>
      </c>
      <c r="T19" s="48">
        <v>184</v>
      </c>
      <c r="U19" s="47">
        <v>169</v>
      </c>
      <c r="V19" s="47">
        <v>163</v>
      </c>
      <c r="W19" s="47">
        <v>139</v>
      </c>
      <c r="X19" s="48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>
        <v>158</v>
      </c>
      <c r="AJ19" s="47">
        <v>157</v>
      </c>
      <c r="AK19" s="47">
        <v>158</v>
      </c>
      <c r="AL19" s="47">
        <v>155</v>
      </c>
      <c r="AM19" s="47">
        <v>165</v>
      </c>
      <c r="AN19" s="47">
        <v>165</v>
      </c>
      <c r="AO19" s="47">
        <v>182</v>
      </c>
      <c r="AP19" s="47">
        <v>164</v>
      </c>
      <c r="AQ19" s="47">
        <v>135</v>
      </c>
      <c r="AR19" s="47">
        <v>169</v>
      </c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6">
        <f>SUM(E19:N19)</f>
        <v>896</v>
      </c>
      <c r="BD19" s="46">
        <f>SUM(O19:X19)</f>
        <v>1397</v>
      </c>
      <c r="BE19" s="46">
        <f>SUM(Y19:AH19)</f>
        <v>0</v>
      </c>
      <c r="BF19" s="46">
        <f>SUM(AI19:AR19)</f>
        <v>1608</v>
      </c>
      <c r="BG19" s="46">
        <f>SUM(AS19:BB19)</f>
        <v>0</v>
      </c>
      <c r="BH19" s="46">
        <f>SUM(BC19:BG19)</f>
        <v>3901</v>
      </c>
      <c r="BI19" s="46">
        <f>COUNT(E19:BB19)</f>
        <v>24</v>
      </c>
      <c r="BJ19" s="49">
        <f>(BH19/BI19)</f>
        <v>162.54166666666666</v>
      </c>
      <c r="BK19" s="43"/>
    </row>
    <row r="20" spans="1:62" ht="13.5">
      <c r="A20" s="46">
        <v>17</v>
      </c>
      <c r="B20" s="47">
        <v>1447</v>
      </c>
      <c r="C20" s="52" t="s">
        <v>56</v>
      </c>
      <c r="D20" s="52" t="s">
        <v>54</v>
      </c>
      <c r="E20" s="47">
        <v>169</v>
      </c>
      <c r="F20" s="47">
        <v>126</v>
      </c>
      <c r="G20" s="47"/>
      <c r="H20" s="47"/>
      <c r="I20" s="47">
        <v>156</v>
      </c>
      <c r="J20" s="47">
        <v>148</v>
      </c>
      <c r="K20" s="47">
        <v>166</v>
      </c>
      <c r="L20" s="48">
        <v>154</v>
      </c>
      <c r="M20" s="47">
        <v>177</v>
      </c>
      <c r="N20" s="47">
        <v>174</v>
      </c>
      <c r="O20" s="47">
        <v>157</v>
      </c>
      <c r="P20" s="47">
        <v>183</v>
      </c>
      <c r="Q20" s="47">
        <v>168</v>
      </c>
      <c r="R20" s="47">
        <v>157</v>
      </c>
      <c r="S20" s="47">
        <v>188</v>
      </c>
      <c r="T20" s="47">
        <v>180</v>
      </c>
      <c r="U20" s="47"/>
      <c r="V20" s="47"/>
      <c r="W20" s="47">
        <v>166</v>
      </c>
      <c r="X20" s="47">
        <v>134</v>
      </c>
      <c r="Y20" s="47">
        <v>152</v>
      </c>
      <c r="Z20" s="48">
        <v>170</v>
      </c>
      <c r="AA20" s="47"/>
      <c r="AB20" s="47"/>
      <c r="AC20" s="47">
        <v>161</v>
      </c>
      <c r="AD20" s="47">
        <v>145</v>
      </c>
      <c r="AE20" s="47">
        <v>133</v>
      </c>
      <c r="AF20" s="47">
        <v>144</v>
      </c>
      <c r="AG20" s="47"/>
      <c r="AH20" s="47">
        <v>178</v>
      </c>
      <c r="AI20" s="47">
        <v>157</v>
      </c>
      <c r="AJ20" s="47">
        <v>157</v>
      </c>
      <c r="AK20" s="47">
        <v>174</v>
      </c>
      <c r="AL20" s="47">
        <v>160</v>
      </c>
      <c r="AM20" s="47"/>
      <c r="AN20" s="47"/>
      <c r="AO20" s="47">
        <v>153</v>
      </c>
      <c r="AP20" s="47">
        <v>211</v>
      </c>
      <c r="AQ20" s="47">
        <v>170</v>
      </c>
      <c r="AR20" s="47">
        <v>150</v>
      </c>
      <c r="AS20" s="47">
        <v>187</v>
      </c>
      <c r="AT20" s="47">
        <v>173</v>
      </c>
      <c r="AU20" s="47">
        <v>143</v>
      </c>
      <c r="AV20" s="47">
        <v>161</v>
      </c>
      <c r="AW20" s="47">
        <v>138</v>
      </c>
      <c r="AX20" s="47">
        <v>134</v>
      </c>
      <c r="AY20" s="47"/>
      <c r="AZ20" s="47"/>
      <c r="BA20" s="47">
        <v>161</v>
      </c>
      <c r="BB20" s="47">
        <v>176</v>
      </c>
      <c r="BC20" s="46">
        <f>SUM(E20:N20)</f>
        <v>1270</v>
      </c>
      <c r="BD20" s="46">
        <f>SUM(O20:X20)</f>
        <v>1333</v>
      </c>
      <c r="BE20" s="46">
        <f>SUM(Y20:AH20)</f>
        <v>1083</v>
      </c>
      <c r="BF20" s="46">
        <f>SUM(AI20:AR20)</f>
        <v>1332</v>
      </c>
      <c r="BG20" s="46">
        <f>SUM(AS20:BB20)</f>
        <v>1273</v>
      </c>
      <c r="BH20" s="46">
        <f>SUM(BC20:BG20)</f>
        <v>6291</v>
      </c>
      <c r="BI20" s="46">
        <f>COUNT(E20:BB20)</f>
        <v>39</v>
      </c>
      <c r="BJ20" s="49">
        <f>(BH20/BI20)</f>
        <v>161.30769230769232</v>
      </c>
    </row>
    <row r="21" spans="1:63" ht="13.5">
      <c r="A21" s="46">
        <v>18</v>
      </c>
      <c r="B21" s="47">
        <v>2245</v>
      </c>
      <c r="C21" s="52" t="s">
        <v>78</v>
      </c>
      <c r="D21" s="52" t="s">
        <v>73</v>
      </c>
      <c r="E21" s="47"/>
      <c r="F21" s="47"/>
      <c r="G21" s="47">
        <v>123</v>
      </c>
      <c r="H21" s="47">
        <v>189</v>
      </c>
      <c r="I21" s="47">
        <v>171</v>
      </c>
      <c r="J21" s="47">
        <v>200</v>
      </c>
      <c r="K21" s="47">
        <v>172</v>
      </c>
      <c r="L21" s="48">
        <v>169</v>
      </c>
      <c r="M21" s="47">
        <v>154</v>
      </c>
      <c r="N21" s="47">
        <v>200</v>
      </c>
      <c r="O21" s="47"/>
      <c r="P21" s="47"/>
      <c r="Q21" s="47">
        <v>158</v>
      </c>
      <c r="R21" s="47">
        <v>120</v>
      </c>
      <c r="S21" s="47"/>
      <c r="T21" s="47"/>
      <c r="U21" s="47">
        <v>165</v>
      </c>
      <c r="V21" s="47">
        <v>200</v>
      </c>
      <c r="W21" s="47">
        <v>115</v>
      </c>
      <c r="X21" s="48"/>
      <c r="Y21" s="47"/>
      <c r="Z21" s="47"/>
      <c r="AA21" s="47">
        <v>137</v>
      </c>
      <c r="AB21" s="47">
        <v>151</v>
      </c>
      <c r="AC21" s="47">
        <v>150</v>
      </c>
      <c r="AD21" s="47">
        <v>186</v>
      </c>
      <c r="AE21" s="47">
        <v>179</v>
      </c>
      <c r="AF21" s="47">
        <v>167</v>
      </c>
      <c r="AG21" s="47"/>
      <c r="AH21" s="47"/>
      <c r="AI21" s="47"/>
      <c r="AJ21" s="47"/>
      <c r="AK21" s="47"/>
      <c r="AL21" s="47"/>
      <c r="AM21" s="47"/>
      <c r="AN21" s="47">
        <v>163</v>
      </c>
      <c r="AO21" s="47">
        <v>137</v>
      </c>
      <c r="AP21" s="47">
        <v>156</v>
      </c>
      <c r="AQ21" s="47">
        <v>149</v>
      </c>
      <c r="AR21" s="47">
        <v>148</v>
      </c>
      <c r="AS21" s="47"/>
      <c r="AT21" s="47"/>
      <c r="AU21" s="47"/>
      <c r="AV21" s="47"/>
      <c r="AW21" s="47">
        <v>141</v>
      </c>
      <c r="AX21" s="47">
        <v>177</v>
      </c>
      <c r="AY21" s="47">
        <v>119</v>
      </c>
      <c r="AZ21" s="47"/>
      <c r="BA21" s="47"/>
      <c r="BB21" s="47"/>
      <c r="BC21" s="46">
        <f>SUM(E21:N21)</f>
        <v>1378</v>
      </c>
      <c r="BD21" s="46">
        <f>SUM(O21:X21)</f>
        <v>758</v>
      </c>
      <c r="BE21" s="46">
        <f>SUM(Y21:AH21)</f>
        <v>970</v>
      </c>
      <c r="BF21" s="46">
        <f>SUM(AI21:AR21)</f>
        <v>753</v>
      </c>
      <c r="BG21" s="46">
        <f>SUM(AS21:BB21)</f>
        <v>437</v>
      </c>
      <c r="BH21" s="46">
        <f>SUM(BC21:BG21)</f>
        <v>4296</v>
      </c>
      <c r="BI21" s="46">
        <f>COUNT(E21:BB21)</f>
        <v>27</v>
      </c>
      <c r="BJ21" s="49">
        <f>(BH21/BI21)</f>
        <v>159.11111111111111</v>
      </c>
      <c r="BK21" s="43"/>
    </row>
    <row r="22" spans="1:63" ht="13.5">
      <c r="A22" s="46">
        <v>19</v>
      </c>
      <c r="B22" s="47">
        <v>1506</v>
      </c>
      <c r="C22" s="56" t="s">
        <v>82</v>
      </c>
      <c r="D22" s="56" t="s">
        <v>80</v>
      </c>
      <c r="E22" s="48">
        <v>245</v>
      </c>
      <c r="F22" s="48">
        <v>213</v>
      </c>
      <c r="G22" s="48">
        <v>151</v>
      </c>
      <c r="H22" s="48">
        <v>170</v>
      </c>
      <c r="I22" s="48">
        <v>149</v>
      </c>
      <c r="J22" s="48">
        <v>162</v>
      </c>
      <c r="K22" s="48"/>
      <c r="L22" s="48">
        <v>164</v>
      </c>
      <c r="M22" s="48">
        <v>173</v>
      </c>
      <c r="N22" s="48">
        <v>157</v>
      </c>
      <c r="O22" s="48">
        <v>143</v>
      </c>
      <c r="P22" s="48">
        <v>151</v>
      </c>
      <c r="Q22" s="48">
        <v>150</v>
      </c>
      <c r="R22" s="48">
        <v>125</v>
      </c>
      <c r="S22" s="48">
        <v>168</v>
      </c>
      <c r="T22" s="48">
        <v>181</v>
      </c>
      <c r="U22" s="47">
        <v>150</v>
      </c>
      <c r="V22" s="47">
        <v>158</v>
      </c>
      <c r="W22" s="47">
        <v>147</v>
      </c>
      <c r="X22" s="48">
        <v>120</v>
      </c>
      <c r="Y22" s="47">
        <v>155</v>
      </c>
      <c r="Z22" s="47">
        <v>142</v>
      </c>
      <c r="AA22" s="47">
        <v>146</v>
      </c>
      <c r="AB22" s="47">
        <v>117</v>
      </c>
      <c r="AC22" s="47">
        <v>122</v>
      </c>
      <c r="AD22" s="47"/>
      <c r="AE22" s="47"/>
      <c r="AF22" s="47"/>
      <c r="AG22" s="47"/>
      <c r="AH22" s="47"/>
      <c r="AI22" s="47">
        <v>173</v>
      </c>
      <c r="AJ22" s="47">
        <v>183</v>
      </c>
      <c r="AK22" s="47">
        <v>191</v>
      </c>
      <c r="AL22" s="47">
        <v>152</v>
      </c>
      <c r="AM22" s="47">
        <v>172</v>
      </c>
      <c r="AN22" s="47">
        <v>142</v>
      </c>
      <c r="AO22" s="47">
        <v>167</v>
      </c>
      <c r="AP22" s="47">
        <v>149</v>
      </c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6">
        <f>SUM(E22:N22)</f>
        <v>1584</v>
      </c>
      <c r="BD22" s="46">
        <f>SUM(O22:X22)</f>
        <v>1493</v>
      </c>
      <c r="BE22" s="46">
        <f>SUM(Y22:AH22)</f>
        <v>682</v>
      </c>
      <c r="BF22" s="46">
        <f>SUM(AI22:AR22)</f>
        <v>1329</v>
      </c>
      <c r="BG22" s="46">
        <f>SUM(AS22:BB22)</f>
        <v>0</v>
      </c>
      <c r="BH22" s="46">
        <f>SUM(BC22:BG22)</f>
        <v>5088</v>
      </c>
      <c r="BI22" s="46">
        <f>COUNT(E22:BB22)</f>
        <v>32</v>
      </c>
      <c r="BJ22" s="49">
        <f>(BH22/BI22)</f>
        <v>159</v>
      </c>
      <c r="BK22" s="55"/>
    </row>
    <row r="23" spans="1:62" ht="13.5">
      <c r="A23" s="46">
        <v>20</v>
      </c>
      <c r="B23" s="47">
        <v>3485</v>
      </c>
      <c r="C23" s="52" t="s">
        <v>88</v>
      </c>
      <c r="D23" s="52" t="s">
        <v>51</v>
      </c>
      <c r="E23" s="47"/>
      <c r="F23" s="47"/>
      <c r="G23" s="47"/>
      <c r="H23" s="47"/>
      <c r="I23" s="47"/>
      <c r="J23" s="47"/>
      <c r="K23" s="47"/>
      <c r="L23" s="48"/>
      <c r="M23" s="47"/>
      <c r="N23" s="47"/>
      <c r="O23" s="47">
        <v>160</v>
      </c>
      <c r="P23" s="47">
        <v>181</v>
      </c>
      <c r="Q23" s="47">
        <v>154</v>
      </c>
      <c r="R23" s="47">
        <v>144</v>
      </c>
      <c r="S23" s="47">
        <v>155</v>
      </c>
      <c r="T23" s="47">
        <v>159</v>
      </c>
      <c r="U23" s="48"/>
      <c r="V23" s="48">
        <v>188</v>
      </c>
      <c r="W23" s="48">
        <v>177</v>
      </c>
      <c r="X23" s="48">
        <v>125</v>
      </c>
      <c r="Y23" s="48"/>
      <c r="Z23" s="48"/>
      <c r="AA23" s="48"/>
      <c r="AB23" s="48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>
        <v>216</v>
      </c>
      <c r="AQ23" s="47">
        <v>164</v>
      </c>
      <c r="AR23" s="47">
        <v>162</v>
      </c>
      <c r="AS23" s="47"/>
      <c r="AT23" s="47"/>
      <c r="AU23" s="47">
        <v>112</v>
      </c>
      <c r="AV23" s="47"/>
      <c r="AW23" s="47">
        <v>156</v>
      </c>
      <c r="AX23" s="47">
        <v>145</v>
      </c>
      <c r="AY23" s="47"/>
      <c r="AZ23" s="47"/>
      <c r="BA23" s="47">
        <v>153</v>
      </c>
      <c r="BB23" s="47">
        <v>150</v>
      </c>
      <c r="BC23" s="46">
        <f>SUM(E23:N23)</f>
        <v>0</v>
      </c>
      <c r="BD23" s="46">
        <f>SUM(O23:X23)</f>
        <v>1443</v>
      </c>
      <c r="BE23" s="46">
        <f>SUM(Y23:AH23)</f>
        <v>0</v>
      </c>
      <c r="BF23" s="46">
        <f>SUM(AI23:AR23)</f>
        <v>542</v>
      </c>
      <c r="BG23" s="46">
        <f>SUM(AS23:BB23)</f>
        <v>716</v>
      </c>
      <c r="BH23" s="46">
        <f>SUM(BC23:BG23)</f>
        <v>2701</v>
      </c>
      <c r="BI23" s="46">
        <f>COUNT(E23:BB23)</f>
        <v>17</v>
      </c>
      <c r="BJ23" s="49">
        <f>(BH23/BI23)</f>
        <v>158.88235294117646</v>
      </c>
    </row>
    <row r="24" spans="1:63" ht="13.5">
      <c r="A24" s="46">
        <v>21</v>
      </c>
      <c r="B24" s="47">
        <v>3709</v>
      </c>
      <c r="C24" s="52" t="s">
        <v>95</v>
      </c>
      <c r="D24" s="52" t="s">
        <v>67</v>
      </c>
      <c r="E24" s="47"/>
      <c r="F24" s="47"/>
      <c r="G24" s="47"/>
      <c r="H24" s="47"/>
      <c r="I24" s="47"/>
      <c r="J24" s="47"/>
      <c r="K24" s="47"/>
      <c r="L24" s="48"/>
      <c r="M24" s="47"/>
      <c r="N24" s="47"/>
      <c r="O24" s="47"/>
      <c r="P24" s="47"/>
      <c r="Q24" s="47"/>
      <c r="R24" s="47"/>
      <c r="S24" s="47"/>
      <c r="T24" s="47"/>
      <c r="U24" s="48"/>
      <c r="V24" s="48"/>
      <c r="W24" s="48"/>
      <c r="X24" s="48"/>
      <c r="Y24" s="48"/>
      <c r="Z24" s="48"/>
      <c r="AA24" s="48"/>
      <c r="AB24" s="48"/>
      <c r="AC24" s="47"/>
      <c r="AD24" s="47"/>
      <c r="AE24" s="47"/>
      <c r="AF24" s="47"/>
      <c r="AG24" s="47"/>
      <c r="AH24" s="47"/>
      <c r="AI24" s="47">
        <v>174</v>
      </c>
      <c r="AJ24" s="47">
        <v>167</v>
      </c>
      <c r="AK24" s="47">
        <v>155</v>
      </c>
      <c r="AL24" s="47">
        <v>142</v>
      </c>
      <c r="AM24" s="47">
        <v>138</v>
      </c>
      <c r="AN24" s="47">
        <v>160</v>
      </c>
      <c r="AO24" s="47">
        <v>206</v>
      </c>
      <c r="AP24" s="47">
        <v>197</v>
      </c>
      <c r="AQ24" s="47">
        <v>184</v>
      </c>
      <c r="AR24" s="47">
        <v>154</v>
      </c>
      <c r="AS24" s="47">
        <v>170</v>
      </c>
      <c r="AT24" s="47">
        <v>149</v>
      </c>
      <c r="AU24" s="47">
        <v>157</v>
      </c>
      <c r="AV24" s="47">
        <v>168</v>
      </c>
      <c r="AW24" s="47">
        <v>115</v>
      </c>
      <c r="AX24" s="47">
        <v>142</v>
      </c>
      <c r="AY24" s="47">
        <v>160</v>
      </c>
      <c r="AZ24" s="47">
        <v>139</v>
      </c>
      <c r="BA24" s="47">
        <v>150</v>
      </c>
      <c r="BB24" s="47">
        <v>133</v>
      </c>
      <c r="BC24" s="46">
        <f>SUM(E24:N24)</f>
        <v>0</v>
      </c>
      <c r="BD24" s="46">
        <f>SUM(O24:X24)</f>
        <v>0</v>
      </c>
      <c r="BE24" s="46">
        <f>SUM(Y24:AH24)</f>
        <v>0</v>
      </c>
      <c r="BF24" s="46">
        <f>SUM(AI24:AR24)</f>
        <v>1677</v>
      </c>
      <c r="BG24" s="46">
        <f>SUM(AS24:BB24)</f>
        <v>1483</v>
      </c>
      <c r="BH24" s="46">
        <f>SUM(BC24:BG24)</f>
        <v>3160</v>
      </c>
      <c r="BI24" s="46">
        <f>COUNT(E24:BB24)</f>
        <v>20</v>
      </c>
      <c r="BJ24" s="49">
        <f>(BH24/BI24)</f>
        <v>158</v>
      </c>
      <c r="BK24" s="50"/>
    </row>
    <row r="25" spans="1:63" ht="13.5">
      <c r="A25" s="46">
        <v>22</v>
      </c>
      <c r="B25" s="47">
        <v>745</v>
      </c>
      <c r="C25" s="52" t="s">
        <v>57</v>
      </c>
      <c r="D25" s="52" t="s">
        <v>54</v>
      </c>
      <c r="E25" s="47"/>
      <c r="F25" s="47"/>
      <c r="G25" s="47">
        <v>152</v>
      </c>
      <c r="H25" s="47">
        <v>192</v>
      </c>
      <c r="I25" s="47">
        <v>179</v>
      </c>
      <c r="J25" s="47">
        <v>148</v>
      </c>
      <c r="K25" s="47">
        <v>141</v>
      </c>
      <c r="L25" s="48">
        <v>166</v>
      </c>
      <c r="M25" s="47">
        <v>144</v>
      </c>
      <c r="N25" s="47">
        <v>122</v>
      </c>
      <c r="O25" s="47"/>
      <c r="P25" s="47"/>
      <c r="Q25" s="47">
        <v>157</v>
      </c>
      <c r="R25" s="47">
        <v>127</v>
      </c>
      <c r="S25" s="47">
        <v>122</v>
      </c>
      <c r="T25" s="47">
        <v>119</v>
      </c>
      <c r="U25" s="47">
        <v>171</v>
      </c>
      <c r="V25" s="47">
        <v>191</v>
      </c>
      <c r="W25" s="47">
        <v>166</v>
      </c>
      <c r="X25" s="48">
        <v>155</v>
      </c>
      <c r="Y25" s="47"/>
      <c r="Z25" s="47"/>
      <c r="AA25" s="47">
        <v>153</v>
      </c>
      <c r="AB25" s="47">
        <v>149</v>
      </c>
      <c r="AC25" s="47">
        <v>152</v>
      </c>
      <c r="AD25" s="47">
        <v>147</v>
      </c>
      <c r="AE25" s="47"/>
      <c r="AF25" s="47"/>
      <c r="AG25" s="47">
        <v>155</v>
      </c>
      <c r="AH25" s="47">
        <v>173</v>
      </c>
      <c r="AI25" s="47"/>
      <c r="AJ25" s="47"/>
      <c r="AK25" s="47">
        <v>124</v>
      </c>
      <c r="AL25" s="47">
        <v>151</v>
      </c>
      <c r="AM25" s="47">
        <v>171</v>
      </c>
      <c r="AN25" s="47">
        <v>151</v>
      </c>
      <c r="AO25" s="48">
        <v>223</v>
      </c>
      <c r="AP25" s="48">
        <v>159</v>
      </c>
      <c r="AQ25" s="47">
        <v>225</v>
      </c>
      <c r="AR25" s="47">
        <v>222</v>
      </c>
      <c r="AS25" s="47"/>
      <c r="AT25" s="47"/>
      <c r="AU25" s="47">
        <v>106</v>
      </c>
      <c r="AV25" s="47"/>
      <c r="AW25" s="47"/>
      <c r="AX25" s="47"/>
      <c r="AY25" s="47">
        <v>120</v>
      </c>
      <c r="AZ25" s="47">
        <v>122</v>
      </c>
      <c r="BA25" s="47"/>
      <c r="BB25" s="47"/>
      <c r="BC25" s="46">
        <f>SUM(E25:N25)</f>
        <v>1244</v>
      </c>
      <c r="BD25" s="46">
        <f>SUM(O25:X25)</f>
        <v>1208</v>
      </c>
      <c r="BE25" s="46">
        <f>SUM(Y25:AH25)</f>
        <v>929</v>
      </c>
      <c r="BF25" s="46">
        <f>SUM(AI25:AR25)</f>
        <v>1426</v>
      </c>
      <c r="BG25" s="46">
        <f>SUM(AS25:BB25)</f>
        <v>348</v>
      </c>
      <c r="BH25" s="46">
        <f>SUM(BC25:BG25)</f>
        <v>5155</v>
      </c>
      <c r="BI25" s="46">
        <f>COUNT(E25:BB25)</f>
        <v>33</v>
      </c>
      <c r="BJ25" s="49">
        <f>(BH25/BI25)</f>
        <v>156.21212121212122</v>
      </c>
      <c r="BK25" s="50"/>
    </row>
    <row r="26" spans="1:62" ht="13.5">
      <c r="A26" s="46">
        <v>23</v>
      </c>
      <c r="B26" s="48">
        <v>3641</v>
      </c>
      <c r="C26" s="56" t="s">
        <v>53</v>
      </c>
      <c r="D26" s="56" t="s">
        <v>54</v>
      </c>
      <c r="E26" s="48">
        <v>130</v>
      </c>
      <c r="F26" s="48">
        <v>133</v>
      </c>
      <c r="G26" s="48">
        <v>176</v>
      </c>
      <c r="H26" s="48">
        <v>176</v>
      </c>
      <c r="I26" s="48">
        <v>155</v>
      </c>
      <c r="J26" s="48">
        <v>163</v>
      </c>
      <c r="K26" s="48">
        <v>149</v>
      </c>
      <c r="L26" s="48">
        <v>121</v>
      </c>
      <c r="M26" s="48"/>
      <c r="N26" s="48"/>
      <c r="O26" s="48">
        <v>149</v>
      </c>
      <c r="P26" s="48">
        <v>172</v>
      </c>
      <c r="Q26" s="48">
        <v>137</v>
      </c>
      <c r="R26" s="48">
        <v>178</v>
      </c>
      <c r="S26" s="48">
        <v>156</v>
      </c>
      <c r="T26" s="48">
        <v>140</v>
      </c>
      <c r="U26" s="48">
        <v>117</v>
      </c>
      <c r="V26" s="48">
        <v>127</v>
      </c>
      <c r="W26" s="48"/>
      <c r="X26" s="48"/>
      <c r="Y26" s="48"/>
      <c r="Z26" s="48"/>
      <c r="AA26" s="48">
        <v>121</v>
      </c>
      <c r="AB26" s="48">
        <v>156</v>
      </c>
      <c r="AC26" s="48">
        <v>155</v>
      </c>
      <c r="AD26" s="48">
        <v>157</v>
      </c>
      <c r="AE26" s="48">
        <v>136</v>
      </c>
      <c r="AF26" s="48">
        <v>193</v>
      </c>
      <c r="AG26" s="48">
        <v>180</v>
      </c>
      <c r="AH26" s="48">
        <v>136</v>
      </c>
      <c r="AI26" s="48">
        <v>124</v>
      </c>
      <c r="AJ26" s="48">
        <v>130</v>
      </c>
      <c r="AK26" s="48"/>
      <c r="AL26" s="48"/>
      <c r="AM26" s="48">
        <v>152</v>
      </c>
      <c r="AN26" s="48">
        <v>157</v>
      </c>
      <c r="AO26" s="48">
        <v>182</v>
      </c>
      <c r="AP26" s="48">
        <v>163</v>
      </c>
      <c r="AQ26" s="48">
        <v>151</v>
      </c>
      <c r="AR26" s="48">
        <v>211</v>
      </c>
      <c r="AS26" s="48">
        <v>139</v>
      </c>
      <c r="AT26" s="48">
        <v>180</v>
      </c>
      <c r="AU26" s="48">
        <v>194</v>
      </c>
      <c r="AV26" s="48">
        <v>185</v>
      </c>
      <c r="AW26" s="48">
        <v>176</v>
      </c>
      <c r="AX26" s="48">
        <v>148</v>
      </c>
      <c r="AY26" s="48">
        <v>170</v>
      </c>
      <c r="AZ26" s="48">
        <v>163</v>
      </c>
      <c r="BA26" s="47">
        <v>144</v>
      </c>
      <c r="BB26" s="47">
        <v>161</v>
      </c>
      <c r="BC26" s="46">
        <f>SUM(E26:N26)</f>
        <v>1203</v>
      </c>
      <c r="BD26" s="46">
        <f>SUM(O26:X26)</f>
        <v>1176</v>
      </c>
      <c r="BE26" s="46">
        <f>SUM(Y26:AH26)</f>
        <v>1234</v>
      </c>
      <c r="BF26" s="46">
        <f>SUM(AI26:AR26)</f>
        <v>1270</v>
      </c>
      <c r="BG26" s="46">
        <f>SUM(AS26:BB26)</f>
        <v>1660</v>
      </c>
      <c r="BH26" s="46">
        <f>SUM(BC26:BG26)</f>
        <v>6543</v>
      </c>
      <c r="BI26" s="53">
        <f>COUNT(E26:BB26)</f>
        <v>42</v>
      </c>
      <c r="BJ26" s="54">
        <f>(BH26/BI26)</f>
        <v>155.78571428571428</v>
      </c>
    </row>
    <row r="27" spans="1:62" ht="13.5">
      <c r="A27" s="46">
        <v>24</v>
      </c>
      <c r="B27" s="47">
        <v>3688</v>
      </c>
      <c r="C27" s="56" t="s">
        <v>71</v>
      </c>
      <c r="D27" s="56" t="s">
        <v>67</v>
      </c>
      <c r="E27" s="48"/>
      <c r="F27" s="48"/>
      <c r="G27" s="48">
        <v>161</v>
      </c>
      <c r="H27" s="48">
        <v>169</v>
      </c>
      <c r="I27" s="48">
        <v>154</v>
      </c>
      <c r="J27" s="48"/>
      <c r="K27" s="48">
        <v>184</v>
      </c>
      <c r="L27" s="48">
        <v>180</v>
      </c>
      <c r="M27" s="48">
        <v>178</v>
      </c>
      <c r="N27" s="48">
        <v>194</v>
      </c>
      <c r="O27" s="48">
        <v>126</v>
      </c>
      <c r="P27" s="48"/>
      <c r="Q27" s="48">
        <v>185</v>
      </c>
      <c r="R27" s="48">
        <v>117</v>
      </c>
      <c r="S27" s="48"/>
      <c r="T27" s="48">
        <v>138</v>
      </c>
      <c r="U27" s="47">
        <v>189</v>
      </c>
      <c r="V27" s="47">
        <v>157</v>
      </c>
      <c r="W27" s="47">
        <v>151</v>
      </c>
      <c r="X27" s="48">
        <v>181</v>
      </c>
      <c r="Y27" s="47">
        <v>148</v>
      </c>
      <c r="Z27" s="47">
        <v>146</v>
      </c>
      <c r="AA27" s="47">
        <v>149</v>
      </c>
      <c r="AB27" s="47">
        <v>152</v>
      </c>
      <c r="AC27" s="47">
        <v>168</v>
      </c>
      <c r="AD27" s="47">
        <v>120</v>
      </c>
      <c r="AE27" s="47">
        <v>105</v>
      </c>
      <c r="AF27" s="47">
        <v>139</v>
      </c>
      <c r="AG27" s="47">
        <v>135</v>
      </c>
      <c r="AH27" s="47">
        <v>139</v>
      </c>
      <c r="AI27" s="47">
        <v>192</v>
      </c>
      <c r="AJ27" s="47">
        <v>157</v>
      </c>
      <c r="AK27" s="47">
        <v>202</v>
      </c>
      <c r="AL27" s="47">
        <v>163</v>
      </c>
      <c r="AM27" s="47">
        <v>145</v>
      </c>
      <c r="AN27" s="47">
        <v>165</v>
      </c>
      <c r="AO27" s="47">
        <v>159</v>
      </c>
      <c r="AP27" s="47">
        <v>149</v>
      </c>
      <c r="AQ27" s="47">
        <v>169</v>
      </c>
      <c r="AR27" s="47">
        <v>187</v>
      </c>
      <c r="AS27" s="47">
        <v>141</v>
      </c>
      <c r="AT27" s="47">
        <v>159</v>
      </c>
      <c r="AU27" s="47">
        <v>162</v>
      </c>
      <c r="AV27" s="47">
        <v>133</v>
      </c>
      <c r="AW27" s="47">
        <v>169</v>
      </c>
      <c r="AX27" s="47">
        <v>135</v>
      </c>
      <c r="AY27" s="47">
        <v>155</v>
      </c>
      <c r="AZ27" s="47">
        <v>126</v>
      </c>
      <c r="BA27" s="47">
        <v>137</v>
      </c>
      <c r="BB27" s="47">
        <v>122</v>
      </c>
      <c r="BC27" s="46">
        <f>SUM(E27:N27)</f>
        <v>1220</v>
      </c>
      <c r="BD27" s="46">
        <f>SUM(O27:X27)</f>
        <v>1244</v>
      </c>
      <c r="BE27" s="46">
        <f>SUM(Y27:AH27)</f>
        <v>1401</v>
      </c>
      <c r="BF27" s="46">
        <f>SUM(AI27:AR27)</f>
        <v>1688</v>
      </c>
      <c r="BG27" s="46">
        <f>SUM(AS27:BB27)</f>
        <v>1439</v>
      </c>
      <c r="BH27" s="46">
        <f>SUM(BC27:BG27)</f>
        <v>6992</v>
      </c>
      <c r="BI27" s="46">
        <f>COUNT(E27:BB27)</f>
        <v>45</v>
      </c>
      <c r="BJ27" s="49">
        <f>(BH27/BI27)</f>
        <v>155.37777777777777</v>
      </c>
    </row>
    <row r="28" spans="1:62" ht="13.5">
      <c r="A28" s="46">
        <v>25</v>
      </c>
      <c r="B28" s="47">
        <v>2990</v>
      </c>
      <c r="C28" s="52" t="s">
        <v>55</v>
      </c>
      <c r="D28" s="52" t="s">
        <v>54</v>
      </c>
      <c r="E28" s="47">
        <v>147</v>
      </c>
      <c r="F28" s="47">
        <v>200</v>
      </c>
      <c r="G28" s="47">
        <v>127</v>
      </c>
      <c r="H28" s="47">
        <v>139</v>
      </c>
      <c r="I28" s="47"/>
      <c r="J28" s="47"/>
      <c r="K28" s="47">
        <v>165</v>
      </c>
      <c r="L28" s="48">
        <v>158</v>
      </c>
      <c r="M28" s="47">
        <v>147</v>
      </c>
      <c r="N28" s="47">
        <v>178</v>
      </c>
      <c r="O28" s="47">
        <v>147</v>
      </c>
      <c r="P28" s="47">
        <v>129</v>
      </c>
      <c r="Q28" s="47"/>
      <c r="R28" s="47"/>
      <c r="S28" s="47">
        <v>149</v>
      </c>
      <c r="T28" s="47">
        <v>162</v>
      </c>
      <c r="U28" s="47">
        <v>157</v>
      </c>
      <c r="V28" s="47">
        <v>146</v>
      </c>
      <c r="W28" s="47">
        <v>133</v>
      </c>
      <c r="X28" s="48">
        <v>168</v>
      </c>
      <c r="Y28" s="47">
        <v>140</v>
      </c>
      <c r="Z28" s="47">
        <v>126</v>
      </c>
      <c r="AA28" s="47">
        <v>153</v>
      </c>
      <c r="AB28" s="47">
        <v>159</v>
      </c>
      <c r="AC28" s="47">
        <v>149</v>
      </c>
      <c r="AD28" s="47">
        <v>151</v>
      </c>
      <c r="AE28" s="47"/>
      <c r="AF28" s="47"/>
      <c r="AG28" s="47">
        <v>132</v>
      </c>
      <c r="AH28" s="47"/>
      <c r="AI28" s="47">
        <v>186</v>
      </c>
      <c r="AJ28" s="47">
        <v>178</v>
      </c>
      <c r="AK28" s="47">
        <v>241</v>
      </c>
      <c r="AL28" s="47">
        <v>177</v>
      </c>
      <c r="AM28" s="47">
        <v>203</v>
      </c>
      <c r="AN28" s="47">
        <v>139</v>
      </c>
      <c r="AO28" s="47">
        <v>136</v>
      </c>
      <c r="AP28" s="47">
        <v>171</v>
      </c>
      <c r="AQ28" s="47"/>
      <c r="AR28" s="47"/>
      <c r="AS28" s="47">
        <v>158</v>
      </c>
      <c r="AT28" s="47">
        <v>130</v>
      </c>
      <c r="AU28" s="47">
        <v>148</v>
      </c>
      <c r="AV28" s="47">
        <v>181</v>
      </c>
      <c r="AW28" s="47">
        <v>148</v>
      </c>
      <c r="AX28" s="47">
        <v>126</v>
      </c>
      <c r="AY28" s="47">
        <v>139</v>
      </c>
      <c r="AZ28" s="47">
        <v>114</v>
      </c>
      <c r="BA28" s="47">
        <v>123</v>
      </c>
      <c r="BB28" s="47">
        <v>163</v>
      </c>
      <c r="BC28" s="46">
        <f>SUM(E28:N28)</f>
        <v>1261</v>
      </c>
      <c r="BD28" s="46">
        <f>SUM(O28:X28)</f>
        <v>1191</v>
      </c>
      <c r="BE28" s="46">
        <f>SUM(Y28:AH28)</f>
        <v>1010</v>
      </c>
      <c r="BF28" s="46">
        <f>SUM(AI28:AR28)</f>
        <v>1431</v>
      </c>
      <c r="BG28" s="46">
        <f>SUM(AS28:BB28)</f>
        <v>1430</v>
      </c>
      <c r="BH28" s="46">
        <f>SUM(BC28:BG28)</f>
        <v>6323</v>
      </c>
      <c r="BI28" s="46">
        <f>COUNT(E28:BB28)</f>
        <v>41</v>
      </c>
      <c r="BJ28" s="49">
        <f>(BH28/BI28)</f>
        <v>154.21951219512195</v>
      </c>
    </row>
    <row r="29" spans="1:62" ht="13.5">
      <c r="A29" s="46">
        <v>26</v>
      </c>
      <c r="B29" s="48">
        <v>605</v>
      </c>
      <c r="C29" s="56" t="s">
        <v>81</v>
      </c>
      <c r="D29" s="56" t="s">
        <v>80</v>
      </c>
      <c r="E29" s="48">
        <v>141</v>
      </c>
      <c r="F29" s="48">
        <v>146</v>
      </c>
      <c r="G29" s="48">
        <v>156</v>
      </c>
      <c r="H29" s="48">
        <v>182</v>
      </c>
      <c r="I29" s="48">
        <v>215</v>
      </c>
      <c r="J29" s="48">
        <v>160</v>
      </c>
      <c r="K29" s="48">
        <v>164</v>
      </c>
      <c r="L29" s="48">
        <v>223</v>
      </c>
      <c r="M29" s="48">
        <v>159</v>
      </c>
      <c r="N29" s="48">
        <v>167</v>
      </c>
      <c r="O29" s="48">
        <v>146</v>
      </c>
      <c r="P29" s="48">
        <v>166</v>
      </c>
      <c r="Q29" s="48">
        <v>127</v>
      </c>
      <c r="R29" s="48">
        <v>143</v>
      </c>
      <c r="S29" s="48">
        <v>147</v>
      </c>
      <c r="T29" s="48">
        <v>140</v>
      </c>
      <c r="U29" s="48">
        <v>148</v>
      </c>
      <c r="V29" s="48">
        <v>140</v>
      </c>
      <c r="W29" s="48">
        <v>124</v>
      </c>
      <c r="X29" s="48">
        <v>123</v>
      </c>
      <c r="Y29" s="48">
        <v>174</v>
      </c>
      <c r="Z29" s="48">
        <v>118</v>
      </c>
      <c r="AA29" s="48">
        <v>140</v>
      </c>
      <c r="AB29" s="48">
        <v>155</v>
      </c>
      <c r="AC29" s="48">
        <v>189</v>
      </c>
      <c r="AD29" s="48">
        <v>147</v>
      </c>
      <c r="AE29" s="48">
        <v>190</v>
      </c>
      <c r="AF29" s="48">
        <v>143</v>
      </c>
      <c r="AG29" s="48">
        <v>143</v>
      </c>
      <c r="AH29" s="48">
        <v>151</v>
      </c>
      <c r="AI29" s="48">
        <v>146</v>
      </c>
      <c r="AJ29" s="48">
        <v>160</v>
      </c>
      <c r="AK29" s="48">
        <v>196</v>
      </c>
      <c r="AL29" s="48">
        <v>159</v>
      </c>
      <c r="AM29" s="48">
        <v>192</v>
      </c>
      <c r="AN29" s="48">
        <v>144</v>
      </c>
      <c r="AO29" s="48">
        <v>126</v>
      </c>
      <c r="AP29" s="48">
        <v>169</v>
      </c>
      <c r="AQ29" s="48">
        <v>168</v>
      </c>
      <c r="AR29" s="48">
        <v>191</v>
      </c>
      <c r="AS29" s="48">
        <v>133</v>
      </c>
      <c r="AT29" s="48">
        <v>118</v>
      </c>
      <c r="AU29" s="48">
        <v>128</v>
      </c>
      <c r="AV29" s="48">
        <v>127</v>
      </c>
      <c r="AW29" s="48">
        <v>151</v>
      </c>
      <c r="AX29" s="48">
        <v>131</v>
      </c>
      <c r="AY29" s="48">
        <v>129</v>
      </c>
      <c r="AZ29" s="48">
        <v>156</v>
      </c>
      <c r="BA29" s="48"/>
      <c r="BB29" s="48"/>
      <c r="BC29" s="46">
        <f>SUM(E29:N29)</f>
        <v>1713</v>
      </c>
      <c r="BD29" s="46">
        <f>SUM(O29:X29)</f>
        <v>1404</v>
      </c>
      <c r="BE29" s="46">
        <f>SUM(Y29:AH29)</f>
        <v>1550</v>
      </c>
      <c r="BF29" s="46">
        <f>SUM(AI29:AR29)</f>
        <v>1651</v>
      </c>
      <c r="BG29" s="46">
        <f>SUM(AS29:BB29)</f>
        <v>1073</v>
      </c>
      <c r="BH29" s="46">
        <f>SUM(BC29:BG29)</f>
        <v>7391</v>
      </c>
      <c r="BI29" s="53">
        <f>COUNT(E29:BB29)</f>
        <v>48</v>
      </c>
      <c r="BJ29" s="54">
        <f>(BH29/BI29)</f>
        <v>153.97916666666666</v>
      </c>
    </row>
    <row r="30" spans="1:62" ht="13.5">
      <c r="A30" s="46">
        <v>27</v>
      </c>
      <c r="B30" s="47">
        <v>3687</v>
      </c>
      <c r="C30" s="52" t="s">
        <v>70</v>
      </c>
      <c r="D30" s="52" t="s">
        <v>67</v>
      </c>
      <c r="E30" s="47">
        <v>152</v>
      </c>
      <c r="F30" s="47">
        <v>182</v>
      </c>
      <c r="G30" s="47">
        <v>134</v>
      </c>
      <c r="H30" s="47"/>
      <c r="I30" s="47">
        <v>154</v>
      </c>
      <c r="J30" s="47">
        <v>152</v>
      </c>
      <c r="K30" s="47">
        <v>170</v>
      </c>
      <c r="L30" s="48">
        <v>200</v>
      </c>
      <c r="M30" s="47">
        <v>216</v>
      </c>
      <c r="N30" s="47">
        <v>147</v>
      </c>
      <c r="O30" s="47"/>
      <c r="P30" s="47">
        <v>138</v>
      </c>
      <c r="Q30" s="47">
        <v>145</v>
      </c>
      <c r="R30" s="47"/>
      <c r="S30" s="47">
        <v>112</v>
      </c>
      <c r="T30" s="47"/>
      <c r="U30" s="47"/>
      <c r="V30" s="47">
        <v>150</v>
      </c>
      <c r="W30" s="47"/>
      <c r="X30" s="48">
        <v>143</v>
      </c>
      <c r="Y30" s="47">
        <v>144</v>
      </c>
      <c r="Z30" s="47">
        <v>151</v>
      </c>
      <c r="AA30" s="47">
        <v>145</v>
      </c>
      <c r="AB30" s="47">
        <v>115</v>
      </c>
      <c r="AC30" s="47">
        <v>135</v>
      </c>
      <c r="AD30" s="47">
        <v>145</v>
      </c>
      <c r="AE30" s="47">
        <v>161</v>
      </c>
      <c r="AF30" s="47">
        <v>178</v>
      </c>
      <c r="AG30" s="47">
        <v>151</v>
      </c>
      <c r="AH30" s="47">
        <v>145</v>
      </c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6">
        <f>SUM(E30:N30)</f>
        <v>1507</v>
      </c>
      <c r="BD30" s="46">
        <f>SUM(O30:X30)</f>
        <v>688</v>
      </c>
      <c r="BE30" s="46">
        <f>SUM(Y30:AH30)</f>
        <v>1470</v>
      </c>
      <c r="BF30" s="46">
        <f>SUM(AI30:AR30)</f>
        <v>0</v>
      </c>
      <c r="BG30" s="46">
        <f>SUM(AS30:BB30)</f>
        <v>0</v>
      </c>
      <c r="BH30" s="46">
        <f>SUM(BC30:BG30)</f>
        <v>3665</v>
      </c>
      <c r="BI30" s="46">
        <f>COUNT(E30:BB30)</f>
        <v>24</v>
      </c>
      <c r="BJ30" s="49">
        <f>(BH30/BI30)</f>
        <v>152.70833333333334</v>
      </c>
    </row>
    <row r="31" spans="1:62" ht="13.5">
      <c r="A31" s="46">
        <v>28</v>
      </c>
      <c r="B31" s="62">
        <v>3486</v>
      </c>
      <c r="C31" s="63" t="s">
        <v>52</v>
      </c>
      <c r="D31" s="52" t="s">
        <v>51</v>
      </c>
      <c r="E31" s="47">
        <v>136</v>
      </c>
      <c r="F31" s="47">
        <v>168</v>
      </c>
      <c r="G31" s="47">
        <v>172</v>
      </c>
      <c r="H31" s="47">
        <v>190</v>
      </c>
      <c r="I31" s="47">
        <v>109</v>
      </c>
      <c r="J31" s="47"/>
      <c r="K31" s="47"/>
      <c r="L31" s="48">
        <v>114</v>
      </c>
      <c r="M31" s="47">
        <v>192</v>
      </c>
      <c r="N31" s="47">
        <v>171</v>
      </c>
      <c r="O31" s="47"/>
      <c r="P31" s="47"/>
      <c r="Q31" s="47">
        <v>125</v>
      </c>
      <c r="R31" s="47">
        <v>118</v>
      </c>
      <c r="S31" s="47"/>
      <c r="T31" s="47"/>
      <c r="U31" s="47"/>
      <c r="V31" s="47"/>
      <c r="W31" s="48"/>
      <c r="X31" s="48"/>
      <c r="Y31" s="47">
        <v>158</v>
      </c>
      <c r="Z31" s="47">
        <v>146</v>
      </c>
      <c r="AA31" s="47">
        <v>96</v>
      </c>
      <c r="AB31" s="47">
        <v>149</v>
      </c>
      <c r="AC31" s="47">
        <v>115</v>
      </c>
      <c r="AD31" s="47"/>
      <c r="AE31" s="47">
        <v>127</v>
      </c>
      <c r="AF31" s="47">
        <v>144</v>
      </c>
      <c r="AG31" s="47">
        <v>163</v>
      </c>
      <c r="AH31" s="47">
        <v>131</v>
      </c>
      <c r="AI31" s="47">
        <v>166</v>
      </c>
      <c r="AJ31" s="47">
        <v>159</v>
      </c>
      <c r="AK31" s="47">
        <v>193</v>
      </c>
      <c r="AL31" s="47">
        <v>158</v>
      </c>
      <c r="AM31" s="47">
        <v>195</v>
      </c>
      <c r="AN31" s="47">
        <v>182</v>
      </c>
      <c r="AO31" s="47">
        <v>169</v>
      </c>
      <c r="AP31" s="47"/>
      <c r="AQ31" s="47">
        <v>132</v>
      </c>
      <c r="AR31" s="47"/>
      <c r="AS31" s="47"/>
      <c r="AT31" s="47"/>
      <c r="AU31" s="47"/>
      <c r="AV31" s="47"/>
      <c r="AW31" s="47">
        <v>179</v>
      </c>
      <c r="AX31" s="47">
        <v>99</v>
      </c>
      <c r="AY31" s="47"/>
      <c r="AZ31" s="47">
        <v>172</v>
      </c>
      <c r="BA31" s="47">
        <v>170</v>
      </c>
      <c r="BB31" s="47">
        <v>125</v>
      </c>
      <c r="BC31" s="46">
        <f>SUM(E31:N31)</f>
        <v>1252</v>
      </c>
      <c r="BD31" s="46">
        <f>SUM(O31:X31)</f>
        <v>243</v>
      </c>
      <c r="BE31" s="46">
        <f>SUM(Y31:AH31)</f>
        <v>1229</v>
      </c>
      <c r="BF31" s="46">
        <f>SUM(AI31:AR31)</f>
        <v>1354</v>
      </c>
      <c r="BG31" s="46">
        <f>SUM(AS31:BB31)</f>
        <v>745</v>
      </c>
      <c r="BH31" s="46">
        <f>SUM(BC31:BG31)</f>
        <v>4823</v>
      </c>
      <c r="BI31" s="46">
        <f>COUNT(E31:BB31)</f>
        <v>32</v>
      </c>
      <c r="BJ31" s="49">
        <f>(BH31/BI31)</f>
        <v>150.71875</v>
      </c>
    </row>
    <row r="32" spans="1:63" ht="13.5">
      <c r="A32" s="46">
        <v>29</v>
      </c>
      <c r="B32" s="47">
        <v>3639</v>
      </c>
      <c r="C32" s="52" t="s">
        <v>87</v>
      </c>
      <c r="D32" s="52" t="s">
        <v>54</v>
      </c>
      <c r="E32" s="47"/>
      <c r="F32" s="47"/>
      <c r="G32" s="47"/>
      <c r="H32" s="47"/>
      <c r="I32" s="47"/>
      <c r="J32" s="47"/>
      <c r="K32" s="47"/>
      <c r="L32" s="48"/>
      <c r="M32" s="47"/>
      <c r="N32" s="47"/>
      <c r="O32" s="47">
        <v>167</v>
      </c>
      <c r="P32" s="47">
        <v>156</v>
      </c>
      <c r="Q32" s="47">
        <v>113</v>
      </c>
      <c r="R32" s="47">
        <v>146</v>
      </c>
      <c r="S32" s="47"/>
      <c r="T32" s="47"/>
      <c r="U32" s="47">
        <v>157</v>
      </c>
      <c r="V32" s="47">
        <v>147</v>
      </c>
      <c r="W32" s="47">
        <v>165</v>
      </c>
      <c r="X32" s="48">
        <v>138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6">
        <f>SUM(E32:N32)</f>
        <v>0</v>
      </c>
      <c r="BD32" s="46">
        <f>SUM(O32:X32)</f>
        <v>1189</v>
      </c>
      <c r="BE32" s="46">
        <f>SUM(Y32:AH32)</f>
        <v>0</v>
      </c>
      <c r="BF32" s="46">
        <f>SUM(AI32:AR32)</f>
        <v>0</v>
      </c>
      <c r="BG32" s="46">
        <f>SUM(AS32:BB32)</f>
        <v>0</v>
      </c>
      <c r="BH32" s="46">
        <f>SUM(BC32:BG32)</f>
        <v>1189</v>
      </c>
      <c r="BI32" s="46">
        <f>COUNT(E32:BB32)</f>
        <v>8</v>
      </c>
      <c r="BJ32" s="49">
        <f>(BH32/BI32)</f>
        <v>148.625</v>
      </c>
      <c r="BK32" s="43"/>
    </row>
    <row r="33" spans="1:63" s="50" customFormat="1" ht="13.5">
      <c r="A33" s="46">
        <v>30</v>
      </c>
      <c r="B33" s="47">
        <v>1349</v>
      </c>
      <c r="C33" s="52" t="s">
        <v>79</v>
      </c>
      <c r="D33" s="52" t="s">
        <v>80</v>
      </c>
      <c r="E33" s="47">
        <v>138</v>
      </c>
      <c r="F33" s="47">
        <v>165</v>
      </c>
      <c r="G33" s="47"/>
      <c r="H33" s="47"/>
      <c r="I33" s="47"/>
      <c r="J33" s="47"/>
      <c r="K33" s="47">
        <v>146</v>
      </c>
      <c r="L33" s="48">
        <v>149</v>
      </c>
      <c r="M33" s="47">
        <v>159</v>
      </c>
      <c r="N33" s="47">
        <v>144</v>
      </c>
      <c r="O33" s="47">
        <v>121</v>
      </c>
      <c r="P33" s="47">
        <v>163</v>
      </c>
      <c r="Q33" s="47">
        <v>191</v>
      </c>
      <c r="R33" s="47">
        <v>144</v>
      </c>
      <c r="S33" s="47">
        <v>185</v>
      </c>
      <c r="T33" s="47">
        <v>157</v>
      </c>
      <c r="U33" s="47">
        <v>119</v>
      </c>
      <c r="V33" s="47"/>
      <c r="W33" s="47"/>
      <c r="X33" s="48"/>
      <c r="Y33" s="47">
        <v>141</v>
      </c>
      <c r="Z33" s="47">
        <v>135</v>
      </c>
      <c r="AA33" s="47">
        <v>135</v>
      </c>
      <c r="AB33" s="47">
        <v>188</v>
      </c>
      <c r="AC33" s="47">
        <v>151</v>
      </c>
      <c r="AD33" s="47">
        <v>155</v>
      </c>
      <c r="AE33" s="47">
        <v>171</v>
      </c>
      <c r="AF33" s="47">
        <v>118</v>
      </c>
      <c r="AG33" s="47">
        <v>128</v>
      </c>
      <c r="AH33" s="47">
        <v>143</v>
      </c>
      <c r="AI33" s="47">
        <v>139</v>
      </c>
      <c r="AJ33" s="47">
        <v>160</v>
      </c>
      <c r="AK33" s="47">
        <v>203</v>
      </c>
      <c r="AL33" s="47">
        <v>136</v>
      </c>
      <c r="AM33" s="47">
        <v>182</v>
      </c>
      <c r="AN33" s="47">
        <v>173</v>
      </c>
      <c r="AO33" s="47">
        <v>151</v>
      </c>
      <c r="AP33" s="47">
        <v>165</v>
      </c>
      <c r="AQ33" s="47">
        <v>144</v>
      </c>
      <c r="AR33" s="47">
        <v>131</v>
      </c>
      <c r="AS33" s="47">
        <v>134</v>
      </c>
      <c r="AT33" s="47">
        <v>128</v>
      </c>
      <c r="AU33" s="47">
        <v>121</v>
      </c>
      <c r="AV33" s="47">
        <v>146</v>
      </c>
      <c r="AW33" s="47">
        <v>129</v>
      </c>
      <c r="AX33" s="47">
        <v>117</v>
      </c>
      <c r="AY33" s="47">
        <v>127</v>
      </c>
      <c r="AZ33" s="47">
        <v>117</v>
      </c>
      <c r="BA33" s="47"/>
      <c r="BB33" s="47"/>
      <c r="BC33" s="46">
        <f>SUM(E33:N33)</f>
        <v>901</v>
      </c>
      <c r="BD33" s="46">
        <f>SUM(O33:X33)</f>
        <v>1080</v>
      </c>
      <c r="BE33" s="46">
        <f>SUM(Y33:AH33)</f>
        <v>1465</v>
      </c>
      <c r="BF33" s="46">
        <f>SUM(AI33:AR33)</f>
        <v>1584</v>
      </c>
      <c r="BG33" s="46">
        <f>SUM(AS33:BB33)</f>
        <v>1019</v>
      </c>
      <c r="BH33" s="46">
        <f>SUM(BC33:BG33)</f>
        <v>6049</v>
      </c>
      <c r="BI33" s="46">
        <f>COUNT(E33:BB33)</f>
        <v>41</v>
      </c>
      <c r="BJ33" s="49">
        <f>(BH33/BI33)</f>
        <v>147.53658536585365</v>
      </c>
      <c r="BK33" s="43"/>
    </row>
    <row r="34" spans="1:63" s="50" customFormat="1" ht="13.5">
      <c r="A34" s="46">
        <v>31</v>
      </c>
      <c r="B34" s="47">
        <v>1622</v>
      </c>
      <c r="C34" s="56" t="s">
        <v>63</v>
      </c>
      <c r="D34" s="52" t="s">
        <v>60</v>
      </c>
      <c r="E34" s="48"/>
      <c r="F34" s="48"/>
      <c r="G34" s="48"/>
      <c r="H34" s="48"/>
      <c r="I34" s="48"/>
      <c r="J34" s="48"/>
      <c r="K34" s="48">
        <v>179</v>
      </c>
      <c r="L34" s="48">
        <v>188</v>
      </c>
      <c r="M34" s="48">
        <v>122</v>
      </c>
      <c r="N34" s="48">
        <v>138</v>
      </c>
      <c r="O34" s="48">
        <v>150</v>
      </c>
      <c r="P34" s="48">
        <v>114</v>
      </c>
      <c r="Q34" s="48">
        <v>104</v>
      </c>
      <c r="R34" s="48"/>
      <c r="S34" s="48"/>
      <c r="T34" s="48"/>
      <c r="U34" s="47">
        <v>112</v>
      </c>
      <c r="V34" s="47">
        <v>106</v>
      </c>
      <c r="W34" s="47"/>
      <c r="X34" s="48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>
        <v>167</v>
      </c>
      <c r="AP34" s="47">
        <v>192</v>
      </c>
      <c r="AQ34" s="47">
        <v>168</v>
      </c>
      <c r="AR34" s="47">
        <v>170</v>
      </c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6">
        <f>SUM(E34:N34)</f>
        <v>627</v>
      </c>
      <c r="BD34" s="46">
        <f>SUM(O34:X34)</f>
        <v>586</v>
      </c>
      <c r="BE34" s="46">
        <f>SUM(Y34:AH34)</f>
        <v>0</v>
      </c>
      <c r="BF34" s="46">
        <f>SUM(AI34:AR34)</f>
        <v>697</v>
      </c>
      <c r="BG34" s="46">
        <f>SUM(AS34:BB34)</f>
        <v>0</v>
      </c>
      <c r="BH34" s="46">
        <f>SUM(BC34:BG34)</f>
        <v>1910</v>
      </c>
      <c r="BI34" s="46">
        <f>COUNT(E34:BB34)</f>
        <v>13</v>
      </c>
      <c r="BJ34" s="49">
        <f>(BH34/BI34)</f>
        <v>146.92307692307693</v>
      </c>
      <c r="BK34" s="42"/>
    </row>
    <row r="35" spans="1:63" s="50" customFormat="1" ht="13.5">
      <c r="A35" s="46">
        <v>32</v>
      </c>
      <c r="B35" s="47">
        <v>3686</v>
      </c>
      <c r="C35" s="52" t="s">
        <v>58</v>
      </c>
      <c r="D35" s="52" t="s">
        <v>54</v>
      </c>
      <c r="E35" s="47">
        <v>192</v>
      </c>
      <c r="F35" s="47">
        <v>164</v>
      </c>
      <c r="G35" s="47">
        <v>213</v>
      </c>
      <c r="H35" s="47">
        <v>123</v>
      </c>
      <c r="I35" s="47">
        <v>151</v>
      </c>
      <c r="J35" s="47">
        <v>161</v>
      </c>
      <c r="K35" s="47"/>
      <c r="L35" s="48"/>
      <c r="M35" s="47">
        <v>123</v>
      </c>
      <c r="N35" s="47">
        <v>134</v>
      </c>
      <c r="O35" s="47"/>
      <c r="P35" s="47"/>
      <c r="Q35" s="47"/>
      <c r="R35" s="47"/>
      <c r="S35" s="47"/>
      <c r="T35" s="47"/>
      <c r="U35" s="48"/>
      <c r="V35" s="48"/>
      <c r="W35" s="48"/>
      <c r="X35" s="48"/>
      <c r="Y35" s="48">
        <v>122</v>
      </c>
      <c r="Z35" s="48">
        <v>106</v>
      </c>
      <c r="AA35" s="48"/>
      <c r="AB35" s="48"/>
      <c r="AC35" s="48"/>
      <c r="AD35" s="48"/>
      <c r="AE35" s="48">
        <v>109</v>
      </c>
      <c r="AF35" s="48">
        <v>123</v>
      </c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7"/>
      <c r="AV35" s="47"/>
      <c r="AW35" s="47"/>
      <c r="AX35" s="47"/>
      <c r="AY35" s="47"/>
      <c r="AZ35" s="47"/>
      <c r="BA35" s="47"/>
      <c r="BB35" s="47"/>
      <c r="BC35" s="46">
        <f>SUM(E35:N35)</f>
        <v>1261</v>
      </c>
      <c r="BD35" s="46">
        <f>SUM(O35:X35)</f>
        <v>0</v>
      </c>
      <c r="BE35" s="46">
        <f>SUM(Y35:AH35)</f>
        <v>460</v>
      </c>
      <c r="BF35" s="46">
        <f>SUM(AI35:AR35)</f>
        <v>0</v>
      </c>
      <c r="BG35" s="46">
        <f>SUM(AS35:BB35)</f>
        <v>0</v>
      </c>
      <c r="BH35" s="46">
        <f>SUM(BC35:BG35)</f>
        <v>1721</v>
      </c>
      <c r="BI35" s="46">
        <f>COUNT(E35:BB35)</f>
        <v>12</v>
      </c>
      <c r="BJ35" s="49">
        <f>(BH35/BI35)</f>
        <v>143.41666666666666</v>
      </c>
      <c r="BK35" s="42"/>
    </row>
    <row r="36" spans="1:63" s="50" customFormat="1" ht="13.5">
      <c r="A36" s="46">
        <v>33</v>
      </c>
      <c r="B36" s="47">
        <v>3343</v>
      </c>
      <c r="C36" s="52" t="s">
        <v>83</v>
      </c>
      <c r="D36" s="52" t="s">
        <v>80</v>
      </c>
      <c r="E36" s="47">
        <v>133</v>
      </c>
      <c r="F36" s="47">
        <v>166</v>
      </c>
      <c r="G36" s="47"/>
      <c r="H36" s="47"/>
      <c r="I36" s="47"/>
      <c r="J36" s="47"/>
      <c r="K36" s="47">
        <v>155</v>
      </c>
      <c r="L36" s="48"/>
      <c r="M36" s="48"/>
      <c r="N36" s="48"/>
      <c r="O36" s="48">
        <v>122</v>
      </c>
      <c r="P36" s="48">
        <v>141</v>
      </c>
      <c r="Q36" s="48">
        <v>141</v>
      </c>
      <c r="R36" s="48">
        <v>141</v>
      </c>
      <c r="S36" s="48"/>
      <c r="T36" s="48"/>
      <c r="U36" s="48"/>
      <c r="V36" s="48">
        <v>139</v>
      </c>
      <c r="W36" s="48">
        <v>147</v>
      </c>
      <c r="X36" s="48">
        <v>118</v>
      </c>
      <c r="Y36" s="48"/>
      <c r="Z36" s="48"/>
      <c r="AA36" s="48">
        <v>138</v>
      </c>
      <c r="AB36" s="48">
        <v>152</v>
      </c>
      <c r="AC36" s="48">
        <v>140</v>
      </c>
      <c r="AD36" s="48">
        <v>138</v>
      </c>
      <c r="AE36" s="48"/>
      <c r="AF36" s="48"/>
      <c r="AG36" s="48"/>
      <c r="AH36" s="48"/>
      <c r="AI36" s="48">
        <v>154</v>
      </c>
      <c r="AJ36" s="48">
        <v>150</v>
      </c>
      <c r="AK36" s="48">
        <v>162</v>
      </c>
      <c r="AL36" s="48">
        <v>158</v>
      </c>
      <c r="AM36" s="48"/>
      <c r="AN36" s="48"/>
      <c r="AO36" s="48"/>
      <c r="AP36" s="48"/>
      <c r="AQ36" s="48"/>
      <c r="AR36" s="48"/>
      <c r="AS36" s="48"/>
      <c r="AT36" s="48"/>
      <c r="AU36" s="47"/>
      <c r="AV36" s="47"/>
      <c r="AW36" s="47">
        <v>138</v>
      </c>
      <c r="AX36" s="47">
        <v>160</v>
      </c>
      <c r="AY36" s="47">
        <v>131</v>
      </c>
      <c r="AZ36" s="47">
        <v>133</v>
      </c>
      <c r="BA36" s="47">
        <v>136</v>
      </c>
      <c r="BB36" s="47">
        <v>145</v>
      </c>
      <c r="BC36" s="46">
        <f>SUM(E36:N36)</f>
        <v>454</v>
      </c>
      <c r="BD36" s="46">
        <f>SUM(O36:X36)</f>
        <v>949</v>
      </c>
      <c r="BE36" s="46">
        <f>SUM(Y36:AH36)</f>
        <v>568</v>
      </c>
      <c r="BF36" s="46">
        <f>SUM(AI36:AR36)</f>
        <v>624</v>
      </c>
      <c r="BG36" s="46">
        <f>SUM(AS36:BB36)</f>
        <v>843</v>
      </c>
      <c r="BH36" s="46">
        <f>SUM(BC36:BG36)</f>
        <v>3438</v>
      </c>
      <c r="BI36" s="46">
        <f>COUNT(E36:BB36)</f>
        <v>24</v>
      </c>
      <c r="BJ36" s="49">
        <f>(BH36/BI36)</f>
        <v>143.25</v>
      </c>
      <c r="BK36" s="55"/>
    </row>
    <row r="37" spans="1:63" s="50" customFormat="1" ht="13.5">
      <c r="A37" s="46">
        <v>34</v>
      </c>
      <c r="B37" s="47">
        <v>3454</v>
      </c>
      <c r="C37" s="52" t="s">
        <v>96</v>
      </c>
      <c r="D37" s="52" t="s">
        <v>80</v>
      </c>
      <c r="E37" s="47"/>
      <c r="F37" s="47"/>
      <c r="G37" s="47"/>
      <c r="H37" s="47"/>
      <c r="I37" s="47"/>
      <c r="J37" s="47"/>
      <c r="K37" s="47"/>
      <c r="L37" s="4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>
        <v>139</v>
      </c>
      <c r="AX37" s="47">
        <v>131</v>
      </c>
      <c r="AY37" s="47">
        <v>148</v>
      </c>
      <c r="AZ37" s="47">
        <v>131</v>
      </c>
      <c r="BA37" s="47">
        <v>135</v>
      </c>
      <c r="BB37" s="47">
        <v>153</v>
      </c>
      <c r="BC37" s="46">
        <f>SUM(E37:N37)</f>
        <v>0</v>
      </c>
      <c r="BD37" s="46">
        <f>SUM(O37:X37)</f>
        <v>0</v>
      </c>
      <c r="BE37" s="46">
        <f>SUM(Y37:AH37)</f>
        <v>0</v>
      </c>
      <c r="BF37" s="46">
        <f>SUM(AI37:AR37)</f>
        <v>0</v>
      </c>
      <c r="BG37" s="46">
        <f>SUM(AS37:BB37)</f>
        <v>837</v>
      </c>
      <c r="BH37" s="46">
        <f>SUM(BC37:BG37)</f>
        <v>837</v>
      </c>
      <c r="BI37" s="46">
        <f>COUNT(E37:BB37)</f>
        <v>6</v>
      </c>
      <c r="BJ37" s="49">
        <f>(BH37/BI37)</f>
        <v>139.5</v>
      </c>
      <c r="BK37" s="42"/>
    </row>
    <row r="38" spans="1:63" s="50" customFormat="1" ht="13.5">
      <c r="A38" s="46">
        <v>35</v>
      </c>
      <c r="B38" s="47">
        <v>2676</v>
      </c>
      <c r="C38" s="52" t="s">
        <v>85</v>
      </c>
      <c r="D38" s="52" t="s">
        <v>80</v>
      </c>
      <c r="E38" s="47"/>
      <c r="F38" s="47"/>
      <c r="G38" s="47">
        <v>156</v>
      </c>
      <c r="H38" s="47">
        <v>168</v>
      </c>
      <c r="I38" s="47">
        <v>232</v>
      </c>
      <c r="J38" s="47">
        <v>141</v>
      </c>
      <c r="K38" s="47">
        <v>128</v>
      </c>
      <c r="L38" s="48">
        <v>158</v>
      </c>
      <c r="M38" s="47"/>
      <c r="N38" s="47">
        <v>142</v>
      </c>
      <c r="O38" s="47"/>
      <c r="P38" s="47"/>
      <c r="Q38" s="47"/>
      <c r="R38" s="47"/>
      <c r="S38" s="47"/>
      <c r="T38" s="47"/>
      <c r="U38" s="48"/>
      <c r="V38" s="48"/>
      <c r="W38" s="48"/>
      <c r="X38" s="48"/>
      <c r="Y38" s="48">
        <v>117</v>
      </c>
      <c r="Z38" s="48">
        <v>99</v>
      </c>
      <c r="AA38" s="48"/>
      <c r="AB38" s="48"/>
      <c r="AC38" s="48"/>
      <c r="AD38" s="48"/>
      <c r="AE38" s="48">
        <v>151</v>
      </c>
      <c r="AF38" s="48">
        <v>140</v>
      </c>
      <c r="AG38" s="48">
        <v>142</v>
      </c>
      <c r="AH38" s="48">
        <v>127</v>
      </c>
      <c r="AI38" s="48"/>
      <c r="AJ38" s="48"/>
      <c r="AK38" s="48"/>
      <c r="AL38" s="48"/>
      <c r="AM38" s="48">
        <v>162</v>
      </c>
      <c r="AN38" s="48">
        <v>162</v>
      </c>
      <c r="AO38" s="48">
        <v>141</v>
      </c>
      <c r="AP38" s="48">
        <v>142</v>
      </c>
      <c r="AQ38" s="48">
        <v>138</v>
      </c>
      <c r="AR38" s="48">
        <v>112</v>
      </c>
      <c r="AS38" s="48">
        <v>132</v>
      </c>
      <c r="AT38" s="48">
        <v>118</v>
      </c>
      <c r="AU38" s="47">
        <v>126</v>
      </c>
      <c r="AV38" s="47">
        <v>151</v>
      </c>
      <c r="AW38" s="47"/>
      <c r="AX38" s="47"/>
      <c r="AY38" s="47"/>
      <c r="AZ38" s="47"/>
      <c r="BA38" s="47">
        <v>111</v>
      </c>
      <c r="BB38" s="47">
        <v>87</v>
      </c>
      <c r="BC38" s="46">
        <f>SUM(E38:N38)</f>
        <v>1125</v>
      </c>
      <c r="BD38" s="46">
        <f>SUM(O38:X38)</f>
        <v>0</v>
      </c>
      <c r="BE38" s="46">
        <f>SUM(Y38:AH38)</f>
        <v>776</v>
      </c>
      <c r="BF38" s="46">
        <f>SUM(AI38:AR38)</f>
        <v>857</v>
      </c>
      <c r="BG38" s="46">
        <f>SUM(AS38:BB38)</f>
        <v>725</v>
      </c>
      <c r="BH38" s="46">
        <f>SUM(BC38:BG38)</f>
        <v>3483</v>
      </c>
      <c r="BI38" s="46">
        <f>COUNT(E38:BB38)</f>
        <v>25</v>
      </c>
      <c r="BJ38" s="49">
        <f>(BH38/BI38)</f>
        <v>139.32</v>
      </c>
      <c r="BK38" s="42"/>
    </row>
    <row r="39" spans="1:63" s="50" customFormat="1" ht="13.5">
      <c r="A39" s="46">
        <v>36</v>
      </c>
      <c r="B39" s="47">
        <v>2940</v>
      </c>
      <c r="C39" s="52" t="s">
        <v>84</v>
      </c>
      <c r="D39" s="52" t="s">
        <v>80</v>
      </c>
      <c r="E39" s="47"/>
      <c r="F39" s="47"/>
      <c r="G39" s="47">
        <v>126</v>
      </c>
      <c r="H39" s="47">
        <v>167</v>
      </c>
      <c r="I39" s="47">
        <v>160</v>
      </c>
      <c r="J39" s="47">
        <v>164</v>
      </c>
      <c r="K39" s="47"/>
      <c r="L39" s="48"/>
      <c r="M39" s="47">
        <v>118</v>
      </c>
      <c r="N39" s="47"/>
      <c r="O39" s="47"/>
      <c r="P39" s="47"/>
      <c r="Q39" s="47"/>
      <c r="R39" s="47"/>
      <c r="S39" s="47">
        <v>147</v>
      </c>
      <c r="T39" s="47">
        <v>111</v>
      </c>
      <c r="U39" s="47"/>
      <c r="V39" s="47"/>
      <c r="W39" s="47"/>
      <c r="X39" s="48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>
        <v>100</v>
      </c>
      <c r="AR39" s="47">
        <v>125</v>
      </c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6">
        <f>SUM(E39:N39)</f>
        <v>735</v>
      </c>
      <c r="BD39" s="46">
        <f>SUM(O39:X39)</f>
        <v>258</v>
      </c>
      <c r="BE39" s="46">
        <f>SUM(Y39:AH39)</f>
        <v>0</v>
      </c>
      <c r="BF39" s="46">
        <f>SUM(AI39:AR39)</f>
        <v>225</v>
      </c>
      <c r="BG39" s="46">
        <f>SUM(AS39:BB39)</f>
        <v>0</v>
      </c>
      <c r="BH39" s="46">
        <f>SUM(BC39:BG39)</f>
        <v>1218</v>
      </c>
      <c r="BI39" s="46">
        <f>COUNT(E39:BB39)</f>
        <v>9</v>
      </c>
      <c r="BJ39" s="49">
        <f>(BH39/BI39)</f>
        <v>135.33333333333334</v>
      </c>
      <c r="BK39" s="42"/>
    </row>
    <row r="40" spans="1:63" s="50" customFormat="1" ht="13.5">
      <c r="A40" s="46">
        <v>37</v>
      </c>
      <c r="B40" s="47">
        <v>1755</v>
      </c>
      <c r="C40" s="52" t="s">
        <v>64</v>
      </c>
      <c r="D40" s="52" t="s">
        <v>60</v>
      </c>
      <c r="E40" s="47"/>
      <c r="F40" s="47"/>
      <c r="G40" s="47"/>
      <c r="H40" s="47"/>
      <c r="I40" s="47"/>
      <c r="J40" s="47"/>
      <c r="K40" s="47"/>
      <c r="L40" s="48"/>
      <c r="M40" s="47">
        <v>126</v>
      </c>
      <c r="N40" s="47">
        <v>168</v>
      </c>
      <c r="O40" s="47"/>
      <c r="P40" s="47"/>
      <c r="Q40" s="47">
        <v>165</v>
      </c>
      <c r="R40" s="47">
        <v>146</v>
      </c>
      <c r="S40" s="47">
        <v>148</v>
      </c>
      <c r="T40" s="47">
        <v>141</v>
      </c>
      <c r="U40" s="47"/>
      <c r="V40" s="47"/>
      <c r="W40" s="47">
        <v>117</v>
      </c>
      <c r="X40" s="48">
        <v>123</v>
      </c>
      <c r="Y40" s="47">
        <v>151</v>
      </c>
      <c r="Z40" s="47">
        <v>142</v>
      </c>
      <c r="AA40" s="47">
        <v>124</v>
      </c>
      <c r="AB40" s="47">
        <v>132</v>
      </c>
      <c r="AC40" s="47">
        <v>134</v>
      </c>
      <c r="AD40" s="47">
        <v>146</v>
      </c>
      <c r="AE40" s="47">
        <v>131</v>
      </c>
      <c r="AF40" s="47">
        <v>105</v>
      </c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>
        <v>166</v>
      </c>
      <c r="AT40" s="47">
        <v>126</v>
      </c>
      <c r="AU40" s="47">
        <v>121</v>
      </c>
      <c r="AV40" s="47">
        <v>119</v>
      </c>
      <c r="AW40" s="47">
        <v>105</v>
      </c>
      <c r="AX40" s="47">
        <v>115</v>
      </c>
      <c r="AY40" s="47"/>
      <c r="AZ40" s="47"/>
      <c r="BA40" s="47"/>
      <c r="BB40" s="47"/>
      <c r="BC40" s="46">
        <f>SUM(E40:N40)</f>
        <v>294</v>
      </c>
      <c r="BD40" s="46">
        <f>SUM(O40:X40)</f>
        <v>840</v>
      </c>
      <c r="BE40" s="46">
        <f>SUM(Y40:AH40)</f>
        <v>1065</v>
      </c>
      <c r="BF40" s="46">
        <f>SUM(AI40:AR40)</f>
        <v>0</v>
      </c>
      <c r="BG40" s="46">
        <f>SUM(AS40:BB40)</f>
        <v>752</v>
      </c>
      <c r="BH40" s="46">
        <f>SUM(BC40:BG40)</f>
        <v>2951</v>
      </c>
      <c r="BI40" s="46">
        <f>COUNT(E40:BB40)</f>
        <v>22</v>
      </c>
      <c r="BJ40" s="49">
        <f>(BH40/BI40)</f>
        <v>134.13636363636363</v>
      </c>
      <c r="BK40" s="42"/>
    </row>
    <row r="41" spans="1:63" s="50" customFormat="1" ht="13.5">
      <c r="A41" s="46">
        <v>38</v>
      </c>
      <c r="B41" s="47">
        <v>3285</v>
      </c>
      <c r="C41" s="52" t="s">
        <v>89</v>
      </c>
      <c r="D41" s="52" t="s">
        <v>60</v>
      </c>
      <c r="E41" s="47"/>
      <c r="F41" s="47"/>
      <c r="G41" s="47"/>
      <c r="H41" s="47"/>
      <c r="I41" s="47"/>
      <c r="J41" s="47"/>
      <c r="K41" s="47"/>
      <c r="L41" s="48"/>
      <c r="M41" s="47"/>
      <c r="N41" s="47"/>
      <c r="O41" s="47"/>
      <c r="P41" s="47"/>
      <c r="Q41" s="47"/>
      <c r="R41" s="47">
        <v>121</v>
      </c>
      <c r="S41" s="47">
        <v>147</v>
      </c>
      <c r="T41" s="47">
        <v>126</v>
      </c>
      <c r="U41" s="47"/>
      <c r="V41" s="47"/>
      <c r="W41" s="47"/>
      <c r="X41" s="48"/>
      <c r="Y41" s="47"/>
      <c r="Z41" s="47"/>
      <c r="AA41" s="47"/>
      <c r="AB41" s="47"/>
      <c r="AC41" s="47"/>
      <c r="AD41" s="47"/>
      <c r="AE41" s="47"/>
      <c r="AF41" s="47"/>
      <c r="AG41" s="47">
        <v>149</v>
      </c>
      <c r="AH41" s="47">
        <v>129</v>
      </c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>
        <v>144</v>
      </c>
      <c r="AZ41" s="47">
        <v>139</v>
      </c>
      <c r="BA41" s="47">
        <v>115</v>
      </c>
      <c r="BB41" s="47">
        <v>137</v>
      </c>
      <c r="BC41" s="46">
        <f>SUM(E41:N41)</f>
        <v>0</v>
      </c>
      <c r="BD41" s="46">
        <f>SUM(O41:X41)</f>
        <v>394</v>
      </c>
      <c r="BE41" s="46">
        <f>SUM(Y41:AH41)</f>
        <v>278</v>
      </c>
      <c r="BF41" s="46">
        <f>SUM(AI41:AR41)</f>
        <v>0</v>
      </c>
      <c r="BG41" s="46">
        <f>SUM(AS41:BB41)</f>
        <v>535</v>
      </c>
      <c r="BH41" s="46">
        <f>SUM(BC41:BG41)</f>
        <v>1207</v>
      </c>
      <c r="BI41" s="46">
        <f>COUNT(E41:BB41)</f>
        <v>9</v>
      </c>
      <c r="BJ41" s="49">
        <f>(BH41/BI41)</f>
        <v>134.11111111111111</v>
      </c>
      <c r="BK41" s="42"/>
    </row>
    <row r="42" spans="1:62" s="50" customFormat="1" ht="13.5">
      <c r="A42" s="46">
        <v>39</v>
      </c>
      <c r="B42" s="47">
        <v>3598</v>
      </c>
      <c r="C42" s="56" t="s">
        <v>92</v>
      </c>
      <c r="D42" s="56" t="s">
        <v>54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7"/>
      <c r="V42" s="47"/>
      <c r="W42" s="47"/>
      <c r="X42" s="48"/>
      <c r="Y42" s="47">
        <v>132</v>
      </c>
      <c r="Z42" s="47">
        <v>128</v>
      </c>
      <c r="AA42" s="47">
        <v>175</v>
      </c>
      <c r="AB42" s="47">
        <v>92</v>
      </c>
      <c r="AC42" s="47"/>
      <c r="AD42" s="47"/>
      <c r="AE42" s="47">
        <v>123</v>
      </c>
      <c r="AF42" s="47">
        <v>146</v>
      </c>
      <c r="AG42" s="47">
        <v>126</v>
      </c>
      <c r="AH42" s="47">
        <v>93</v>
      </c>
      <c r="AI42" s="47">
        <v>165</v>
      </c>
      <c r="AJ42" s="47">
        <v>101</v>
      </c>
      <c r="AK42" s="47">
        <v>147</v>
      </c>
      <c r="AL42" s="47">
        <v>126</v>
      </c>
      <c r="AM42" s="47">
        <v>105</v>
      </c>
      <c r="AN42" s="47">
        <v>139</v>
      </c>
      <c r="AO42" s="47"/>
      <c r="AP42" s="47"/>
      <c r="AQ42" s="47">
        <v>125</v>
      </c>
      <c r="AR42" s="47">
        <v>144</v>
      </c>
      <c r="AS42" s="47">
        <v>149</v>
      </c>
      <c r="AT42" s="47">
        <v>185</v>
      </c>
      <c r="AU42" s="47"/>
      <c r="AV42" s="47">
        <v>119</v>
      </c>
      <c r="AW42" s="47">
        <v>159</v>
      </c>
      <c r="AX42" s="47">
        <v>129</v>
      </c>
      <c r="AY42" s="47">
        <v>93</v>
      </c>
      <c r="AZ42" s="47">
        <v>97</v>
      </c>
      <c r="BA42" s="47">
        <v>116</v>
      </c>
      <c r="BB42" s="47">
        <v>103</v>
      </c>
      <c r="BC42" s="46">
        <f>SUM(E42:N42)</f>
        <v>0</v>
      </c>
      <c r="BD42" s="46">
        <f>SUM(O42:X42)</f>
        <v>0</v>
      </c>
      <c r="BE42" s="46">
        <f>SUM(Y42:AH42)</f>
        <v>1015</v>
      </c>
      <c r="BF42" s="46">
        <f>SUM(AI42:AR42)</f>
        <v>1052</v>
      </c>
      <c r="BG42" s="46">
        <f>SUM(AS42:BB42)</f>
        <v>1150</v>
      </c>
      <c r="BH42" s="46">
        <f>SUM(BC42:BG42)</f>
        <v>3217</v>
      </c>
      <c r="BI42" s="46">
        <f>COUNT(E42:BB42)</f>
        <v>25</v>
      </c>
      <c r="BJ42" s="49">
        <f>(BH42/BI42)</f>
        <v>128.68</v>
      </c>
    </row>
    <row r="43" spans="1:62" s="50" customFormat="1" ht="13.5">
      <c r="A43" s="46">
        <v>40</v>
      </c>
      <c r="B43" s="47">
        <v>1110</v>
      </c>
      <c r="C43" s="52" t="s">
        <v>90</v>
      </c>
      <c r="D43" s="52" t="s">
        <v>80</v>
      </c>
      <c r="E43" s="47"/>
      <c r="F43" s="47"/>
      <c r="G43" s="47"/>
      <c r="H43" s="47"/>
      <c r="I43" s="47"/>
      <c r="J43" s="47"/>
      <c r="K43" s="47"/>
      <c r="L43" s="48"/>
      <c r="M43" s="47"/>
      <c r="N43" s="47"/>
      <c r="O43" s="47"/>
      <c r="P43" s="47"/>
      <c r="Q43" s="47"/>
      <c r="R43" s="52"/>
      <c r="S43" s="47"/>
      <c r="T43" s="47"/>
      <c r="U43" s="48">
        <v>119</v>
      </c>
      <c r="V43" s="48">
        <v>120</v>
      </c>
      <c r="W43" s="48">
        <v>106</v>
      </c>
      <c r="X43" s="48">
        <v>145</v>
      </c>
      <c r="Y43" s="48"/>
      <c r="Z43" s="48"/>
      <c r="AA43" s="47"/>
      <c r="AB43" s="47"/>
      <c r="AC43" s="47"/>
      <c r="AD43" s="47">
        <v>95</v>
      </c>
      <c r="AE43" s="47">
        <v>144</v>
      </c>
      <c r="AF43" s="47">
        <v>114</v>
      </c>
      <c r="AG43" s="47">
        <v>154</v>
      </c>
      <c r="AH43" s="47">
        <v>126</v>
      </c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>
        <v>118</v>
      </c>
      <c r="AT43" s="47">
        <v>157</v>
      </c>
      <c r="AU43" s="47">
        <v>131</v>
      </c>
      <c r="AV43" s="47">
        <v>143</v>
      </c>
      <c r="AW43" s="47"/>
      <c r="AX43" s="47"/>
      <c r="AY43" s="47"/>
      <c r="AZ43" s="47"/>
      <c r="BA43" s="47">
        <v>126</v>
      </c>
      <c r="BB43" s="47">
        <v>126</v>
      </c>
      <c r="BC43" s="46">
        <f>SUM(E43:N43)</f>
        <v>0</v>
      </c>
      <c r="BD43" s="46">
        <f>SUM(O43:X43)</f>
        <v>490</v>
      </c>
      <c r="BE43" s="46">
        <f>SUM(Y43:AH43)</f>
        <v>633</v>
      </c>
      <c r="BF43" s="46">
        <f>SUM(AI43:AR43)</f>
        <v>0</v>
      </c>
      <c r="BG43" s="46">
        <f>SUM(AS43:BB43)</f>
        <v>801</v>
      </c>
      <c r="BH43" s="46">
        <f>SUM(BC43:BG43)</f>
        <v>1924</v>
      </c>
      <c r="BI43" s="46">
        <f>COUNT(E43:BB43)</f>
        <v>15</v>
      </c>
      <c r="BJ43" s="49">
        <f>(BH43/BI43)</f>
        <v>128.26666666666668</v>
      </c>
    </row>
    <row r="44" spans="1:62" s="50" customFormat="1" ht="13.5" hidden="1">
      <c r="A44" s="46">
        <v>41</v>
      </c>
      <c r="B44" s="47"/>
      <c r="C44" s="52"/>
      <c r="D44" s="52"/>
      <c r="E44" s="47"/>
      <c r="F44" s="47"/>
      <c r="G44" s="47"/>
      <c r="H44" s="47"/>
      <c r="I44" s="47"/>
      <c r="J44" s="47"/>
      <c r="K44" s="47"/>
      <c r="L44" s="48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8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6">
        <f>SUM(E44:N44)</f>
        <v>0</v>
      </c>
      <c r="BD44" s="46">
        <f>SUM(O44:X44)</f>
        <v>0</v>
      </c>
      <c r="BE44" s="46">
        <f>SUM(Y44:AH44)</f>
        <v>0</v>
      </c>
      <c r="BF44" s="46">
        <f>SUM(AI44:AR44)</f>
        <v>0</v>
      </c>
      <c r="BG44" s="46">
        <f>SUM(AS44:BB44)</f>
        <v>0</v>
      </c>
      <c r="BH44" s="46">
        <f>SUM(BC44:BF44)</f>
        <v>0</v>
      </c>
      <c r="BI44" s="46">
        <f>COUNT(E44:BB44)</f>
        <v>0</v>
      </c>
      <c r="BJ44" s="49" t="e">
        <f>(BH44/BI44)</f>
        <v>#DIV/0!</v>
      </c>
    </row>
    <row r="45" spans="1:62" s="50" customFormat="1" ht="13.5" hidden="1">
      <c r="A45" s="46">
        <v>42</v>
      </c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7"/>
      <c r="V45" s="47"/>
      <c r="W45" s="47"/>
      <c r="X45" s="48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6">
        <f>SUM(E45:N45)</f>
        <v>0</v>
      </c>
      <c r="BD45" s="46">
        <f>SUM(O45:X45)</f>
        <v>0</v>
      </c>
      <c r="BE45" s="46">
        <f>SUM(Y45:AH45)</f>
        <v>0</v>
      </c>
      <c r="BF45" s="46">
        <f>SUM(AI45:AR45)</f>
        <v>0</v>
      </c>
      <c r="BG45" s="46">
        <f>SUM(AS45:BB45)</f>
        <v>0</v>
      </c>
      <c r="BH45" s="46">
        <f>SUM(BC45:BF45)</f>
        <v>0</v>
      </c>
      <c r="BI45" s="46">
        <f>COUNT(E45:BB45)</f>
        <v>0</v>
      </c>
      <c r="BJ45" s="49" t="e">
        <f>(BH45/BI45)</f>
        <v>#DIV/0!</v>
      </c>
    </row>
    <row r="46" spans="1:62" s="50" customFormat="1" ht="13.5" hidden="1">
      <c r="A46" s="46">
        <v>43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6">
        <f>SUM(E46:N46)</f>
        <v>0</v>
      </c>
      <c r="BD46" s="46">
        <f>SUM(O46:X46)</f>
        <v>0</v>
      </c>
      <c r="BE46" s="46">
        <f>SUM(Y46:AH46)</f>
        <v>0</v>
      </c>
      <c r="BF46" s="46">
        <f>SUM(AI46:AR46)</f>
        <v>0</v>
      </c>
      <c r="BG46" s="46">
        <f>SUM(AS46:BB46)</f>
        <v>0</v>
      </c>
      <c r="BH46" s="46">
        <f>SUM(BC46:BF46)</f>
        <v>0</v>
      </c>
      <c r="BI46" s="46">
        <f>COUNT(E46:BB46)</f>
        <v>0</v>
      </c>
      <c r="BJ46" s="49" t="e">
        <f>(BH46/BI46)</f>
        <v>#DIV/0!</v>
      </c>
    </row>
    <row r="47" spans="1:62" s="50" customFormat="1" ht="13.5" hidden="1">
      <c r="A47" s="46">
        <v>44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6">
        <f>SUM(E47:N47)</f>
        <v>0</v>
      </c>
      <c r="BD47" s="46">
        <f>SUM(O47:X47)</f>
        <v>0</v>
      </c>
      <c r="BE47" s="46">
        <f>SUM(Y47:AH47)</f>
        <v>0</v>
      </c>
      <c r="BF47" s="46">
        <f>SUM(AI47:AR47)</f>
        <v>0</v>
      </c>
      <c r="BG47" s="46">
        <f>SUM(AS47:BB47)</f>
        <v>0</v>
      </c>
      <c r="BH47" s="46">
        <f>SUM(BC47:BF47)</f>
        <v>0</v>
      </c>
      <c r="BI47" s="46">
        <f>COUNT(E47:BB47)</f>
        <v>0</v>
      </c>
      <c r="BJ47" s="49" t="e">
        <f>(BH47/BI47)</f>
        <v>#DIV/0!</v>
      </c>
    </row>
    <row r="48" spans="24:62" ht="13.5">
      <c r="X48" s="42"/>
      <c r="BD48" s="41"/>
      <c r="BE48" s="41"/>
      <c r="BF48" s="41"/>
      <c r="BG48" s="41"/>
      <c r="BH48" s="41"/>
      <c r="BI48" s="41"/>
      <c r="BJ48" s="51"/>
    </row>
    <row r="49" spans="24:62" ht="13.5">
      <c r="X49" s="42"/>
      <c r="BD49" s="41"/>
      <c r="BE49" s="41"/>
      <c r="BF49" s="41"/>
      <c r="BG49" s="41"/>
      <c r="BH49" s="41"/>
      <c r="BI49" s="41"/>
      <c r="BJ49" s="51"/>
    </row>
    <row r="50" spans="24:62" ht="13.5">
      <c r="X50" s="42"/>
      <c r="BD50" s="41"/>
      <c r="BE50" s="41"/>
      <c r="BF50" s="41"/>
      <c r="BG50" s="41"/>
      <c r="BH50" s="41"/>
      <c r="BI50" s="41"/>
      <c r="BJ50" s="51"/>
    </row>
    <row r="51" spans="24:62" ht="13.5">
      <c r="X51" s="42"/>
      <c r="BD51" s="41"/>
      <c r="BE51" s="41"/>
      <c r="BF51" s="41"/>
      <c r="BG51" s="41"/>
      <c r="BH51" s="41"/>
      <c r="BI51" s="41"/>
      <c r="BJ51" s="51"/>
    </row>
    <row r="52" spans="24:62" ht="13.5">
      <c r="X52" s="42"/>
      <c r="BD52" s="41"/>
      <c r="BE52" s="41"/>
      <c r="BF52" s="41"/>
      <c r="BG52" s="41"/>
      <c r="BH52" s="41"/>
      <c r="BI52" s="41"/>
      <c r="BJ52" s="51"/>
    </row>
    <row r="53" spans="24:62" ht="13.5">
      <c r="X53" s="42"/>
      <c r="BD53" s="41"/>
      <c r="BE53" s="41"/>
      <c r="BF53" s="41"/>
      <c r="BG53" s="41"/>
      <c r="BH53" s="41"/>
      <c r="BI53" s="41"/>
      <c r="BJ53" s="51"/>
    </row>
    <row r="54" spans="24:62" ht="13.5">
      <c r="X54" s="42"/>
      <c r="BD54" s="41"/>
      <c r="BE54" s="41"/>
      <c r="BF54" s="41"/>
      <c r="BG54" s="41"/>
      <c r="BH54" s="41"/>
      <c r="BI54" s="41"/>
      <c r="BJ54" s="51"/>
    </row>
    <row r="55" spans="24:62" ht="13.5">
      <c r="X55" s="42"/>
      <c r="BD55" s="41"/>
      <c r="BE55" s="41"/>
      <c r="BF55" s="41"/>
      <c r="BG55" s="41"/>
      <c r="BH55" s="41"/>
      <c r="BI55" s="41"/>
      <c r="BJ55" s="51"/>
    </row>
    <row r="56" spans="24:62" ht="13.5">
      <c r="X56" s="42"/>
      <c r="BD56" s="41"/>
      <c r="BE56" s="41"/>
      <c r="BF56" s="41"/>
      <c r="BG56" s="41"/>
      <c r="BH56" s="41"/>
      <c r="BI56" s="41"/>
      <c r="BJ56" s="51"/>
    </row>
    <row r="57" spans="24:62" ht="13.5">
      <c r="X57" s="42"/>
      <c r="BD57" s="41"/>
      <c r="BE57" s="41"/>
      <c r="BF57" s="41"/>
      <c r="BG57" s="41"/>
      <c r="BH57" s="41"/>
      <c r="BI57" s="41"/>
      <c r="BJ57" s="51"/>
    </row>
    <row r="58" spans="24:62" ht="13.5">
      <c r="X58" s="42"/>
      <c r="BD58" s="41"/>
      <c r="BE58" s="41"/>
      <c r="BF58" s="41"/>
      <c r="BG58" s="41"/>
      <c r="BH58" s="41"/>
      <c r="BI58" s="41"/>
      <c r="BJ58" s="51"/>
    </row>
    <row r="59" spans="24:62" ht="13.5">
      <c r="X59" s="42"/>
      <c r="BD59" s="41"/>
      <c r="BE59" s="41"/>
      <c r="BF59" s="41"/>
      <c r="BG59" s="41"/>
      <c r="BH59" s="41"/>
      <c r="BI59" s="41"/>
      <c r="BJ59" s="51"/>
    </row>
    <row r="60" spans="24:62" ht="13.5">
      <c r="X60" s="42"/>
      <c r="BD60" s="41"/>
      <c r="BE60" s="41"/>
      <c r="BF60" s="41"/>
      <c r="BG60" s="41"/>
      <c r="BH60" s="41"/>
      <c r="BI60" s="41"/>
      <c r="BJ60" s="51"/>
    </row>
    <row r="61" spans="24:62" ht="13.5">
      <c r="X61" s="42"/>
      <c r="BD61" s="41"/>
      <c r="BE61" s="41"/>
      <c r="BF61" s="41"/>
      <c r="BG61" s="41"/>
      <c r="BH61" s="41"/>
      <c r="BI61" s="41"/>
      <c r="BJ61" s="51"/>
    </row>
    <row r="62" spans="24:62" ht="13.5">
      <c r="X62" s="42"/>
      <c r="BD62" s="41"/>
      <c r="BE62" s="41"/>
      <c r="BF62" s="41"/>
      <c r="BG62" s="41"/>
      <c r="BH62" s="41"/>
      <c r="BI62" s="41"/>
      <c r="BJ62" s="51"/>
    </row>
    <row r="63" spans="24:62" ht="13.5">
      <c r="X63" s="42"/>
      <c r="BD63" s="41"/>
      <c r="BE63" s="41"/>
      <c r="BF63" s="41"/>
      <c r="BG63" s="41"/>
      <c r="BH63" s="41"/>
      <c r="BI63" s="41"/>
      <c r="BJ63" s="51"/>
    </row>
    <row r="64" spans="24:62" ht="13.5">
      <c r="X64" s="42"/>
      <c r="BD64" s="41"/>
      <c r="BE64" s="41"/>
      <c r="BF64" s="41"/>
      <c r="BG64" s="41"/>
      <c r="BH64" s="41"/>
      <c r="BI64" s="41"/>
      <c r="BJ64" s="51"/>
    </row>
    <row r="65" spans="24:62" ht="13.5">
      <c r="X65" s="42"/>
      <c r="BD65" s="41"/>
      <c r="BE65" s="41"/>
      <c r="BF65" s="41"/>
      <c r="BG65" s="41"/>
      <c r="BH65" s="41"/>
      <c r="BI65" s="41"/>
      <c r="BJ65" s="51"/>
    </row>
    <row r="66" spans="24:62" ht="13.5">
      <c r="X66" s="42"/>
      <c r="BD66" s="41"/>
      <c r="BE66" s="41"/>
      <c r="BF66" s="41"/>
      <c r="BG66" s="41"/>
      <c r="BH66" s="41"/>
      <c r="BI66" s="41"/>
      <c r="BJ66" s="51"/>
    </row>
    <row r="67" spans="24:62" ht="13.5">
      <c r="X67" s="42"/>
      <c r="BD67" s="41"/>
      <c r="BE67" s="41"/>
      <c r="BF67" s="41"/>
      <c r="BG67" s="41"/>
      <c r="BH67" s="41"/>
      <c r="BI67" s="41"/>
      <c r="BJ67" s="51"/>
    </row>
    <row r="68" spans="55:62" ht="13.5">
      <c r="BC68" s="41"/>
      <c r="BD68" s="41"/>
      <c r="BE68" s="41"/>
      <c r="BF68" s="41"/>
      <c r="BG68" s="41"/>
      <c r="BH68" s="41"/>
      <c r="BI68" s="41"/>
      <c r="BJ68" s="51"/>
    </row>
    <row r="69" spans="55:62" ht="13.5">
      <c r="BC69" s="41"/>
      <c r="BD69" s="41"/>
      <c r="BE69" s="41"/>
      <c r="BF69" s="41"/>
      <c r="BG69" s="41"/>
      <c r="BH69" s="41"/>
      <c r="BI69" s="41"/>
      <c r="BJ69" s="51"/>
    </row>
    <row r="70" spans="55:62" ht="13.5">
      <c r="BC70" s="41"/>
      <c r="BD70" s="41"/>
      <c r="BE70" s="41"/>
      <c r="BF70" s="41"/>
      <c r="BG70" s="41"/>
      <c r="BH70" s="41"/>
      <c r="BI70" s="41"/>
      <c r="BJ70" s="51"/>
    </row>
    <row r="71" spans="55:62" ht="13.5">
      <c r="BC71" s="41"/>
      <c r="BD71" s="41"/>
      <c r="BE71" s="41"/>
      <c r="BF71" s="41"/>
      <c r="BG71" s="41"/>
      <c r="BH71" s="41"/>
      <c r="BI71" s="41"/>
      <c r="BJ71" s="51"/>
    </row>
    <row r="72" spans="55:62" ht="13.5">
      <c r="BC72" s="41"/>
      <c r="BD72" s="41"/>
      <c r="BE72" s="41"/>
      <c r="BF72" s="41"/>
      <c r="BG72" s="41"/>
      <c r="BH72" s="41"/>
      <c r="BI72" s="41"/>
      <c r="BJ72" s="51"/>
    </row>
    <row r="73" spans="55:62" ht="13.5">
      <c r="BC73" s="41"/>
      <c r="BD73" s="41"/>
      <c r="BE73" s="41"/>
      <c r="BF73" s="41"/>
      <c r="BG73" s="41"/>
      <c r="BH73" s="41"/>
      <c r="BI73" s="41"/>
      <c r="BJ73" s="51"/>
    </row>
    <row r="74" spans="55:62" ht="13.5">
      <c r="BC74" s="41"/>
      <c r="BD74" s="41"/>
      <c r="BE74" s="41"/>
      <c r="BF74" s="41"/>
      <c r="BG74" s="41"/>
      <c r="BH74" s="41"/>
      <c r="BI74" s="41"/>
      <c r="BJ74" s="51"/>
    </row>
    <row r="75" spans="55:62" ht="13.5">
      <c r="BC75" s="41"/>
      <c r="BD75" s="41"/>
      <c r="BE75" s="41"/>
      <c r="BF75" s="41"/>
      <c r="BG75" s="41"/>
      <c r="BH75" s="41"/>
      <c r="BI75" s="41"/>
      <c r="BJ75" s="51"/>
    </row>
    <row r="76" spans="55:62" ht="13.5">
      <c r="BC76" s="41"/>
      <c r="BD76" s="41"/>
      <c r="BE76" s="41"/>
      <c r="BF76" s="41"/>
      <c r="BG76" s="41"/>
      <c r="BH76" s="41"/>
      <c r="BI76" s="41"/>
      <c r="BJ76" s="51"/>
    </row>
    <row r="77" spans="55:61" ht="13.5">
      <c r="BC77" s="41"/>
      <c r="BD77" s="41"/>
      <c r="BE77" s="41"/>
      <c r="BF77" s="41"/>
      <c r="BG77" s="41"/>
      <c r="BH77" s="41"/>
      <c r="BI77" s="41"/>
    </row>
    <row r="78" ht="13.5">
      <c r="BI78" s="41"/>
    </row>
    <row r="79" ht="13.5">
      <c r="BI79" s="41"/>
    </row>
    <row r="80" ht="13.5">
      <c r="BI80" s="41"/>
    </row>
  </sheetData>
  <sheetProtection/>
  <conditionalFormatting sqref="E40:BB47 AC39:BB39 E4:BB38">
    <cfRule type="cellIs" priority="16" dxfId="12" operator="greaterThan" stopIfTrue="1">
      <formula>199</formula>
    </cfRule>
  </conditionalFormatting>
  <conditionalFormatting sqref="O40:BB47 AC39:BB39 O4:BB38">
    <cfRule type="cellIs" priority="15" dxfId="13" operator="greaterThan" stopIfTrue="1">
      <formula>199</formula>
    </cfRule>
  </conditionalFormatting>
  <conditionalFormatting sqref="BJ47 BJ4:BJ43">
    <cfRule type="cellIs" priority="12" dxfId="13" operator="greaterThan" stopIfTrue="1">
      <formula>199.99</formula>
    </cfRule>
    <cfRule type="cellIs" priority="13" dxfId="13" operator="greaterThan" stopIfTrue="1">
      <formula>"199.99"</formula>
    </cfRule>
  </conditionalFormatting>
  <conditionalFormatting sqref="BJ46">
    <cfRule type="cellIs" priority="10" dxfId="13" operator="greaterThan" stopIfTrue="1">
      <formula>199.99</formula>
    </cfRule>
    <cfRule type="cellIs" priority="11" dxfId="13" operator="greaterThan" stopIfTrue="1">
      <formula>"199.99"</formula>
    </cfRule>
  </conditionalFormatting>
  <conditionalFormatting sqref="BJ45">
    <cfRule type="cellIs" priority="8" dxfId="13" operator="greaterThan" stopIfTrue="1">
      <formula>199.99</formula>
    </cfRule>
    <cfRule type="cellIs" priority="9" dxfId="13" operator="greaterThan" stopIfTrue="1">
      <formula>"199.99"</formula>
    </cfRule>
  </conditionalFormatting>
  <conditionalFormatting sqref="BJ44">
    <cfRule type="cellIs" priority="6" dxfId="13" operator="greaterThan" stopIfTrue="1">
      <formula>199.99</formula>
    </cfRule>
    <cfRule type="cellIs" priority="7" dxfId="13" operator="greaterThan" stopIfTrue="1">
      <formula>"199.99"</formula>
    </cfRule>
  </conditionalFormatting>
  <conditionalFormatting sqref="E39:AB39">
    <cfRule type="cellIs" priority="2" dxfId="12" operator="greaterThan" stopIfTrue="1">
      <formula>199</formula>
    </cfRule>
  </conditionalFormatting>
  <conditionalFormatting sqref="O39:AB39">
    <cfRule type="cellIs" priority="1" dxfId="13" operator="greaterThan" stopIfTrue="1">
      <formula>199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0" r:id="rId1"/>
  <headerFooter alignWithMargins="0">
    <oddHeader>&amp;C&amp;"Arial,Normal"&amp;16
LLIGA CATALANA DE BOWLING 2023-2024
 2a DIVISIÓ GRUP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 burgos</cp:lastModifiedBy>
  <cp:lastPrinted>2024-03-11T12:07:24Z</cp:lastPrinted>
  <dcterms:created xsi:type="dcterms:W3CDTF">1999-10-03T14:06:37Z</dcterms:created>
  <dcterms:modified xsi:type="dcterms:W3CDTF">2024-03-11T12:08:04Z</dcterms:modified>
  <cp:category/>
  <cp:version/>
  <cp:contentType/>
  <cp:contentStatus/>
</cp:coreProperties>
</file>